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I.A.Safonova\Desktop\КОРРЕКТИРОВКА ДЕКАБРЬ_2022\"/>
    </mc:Choice>
  </mc:AlternateContent>
  <bookViews>
    <workbookView xWindow="480" yWindow="225" windowWidth="23250" windowHeight="12480"/>
  </bookViews>
  <sheets>
    <sheet name="ГАИП 2022" sheetId="1" r:id="rId1"/>
  </sheets>
  <definedNames>
    <definedName name="_xlnm.Print_Titles" localSheetId="0">'ГАИП 2022'!$11:$12</definedName>
    <definedName name="_xlnm.Print_Area" localSheetId="0">'ГАИП 2022'!$A$1:$J$377</definedName>
  </definedNames>
  <calcPr calcId="152511"/>
</workbook>
</file>

<file path=xl/calcChain.xml><?xml version="1.0" encoding="utf-8"?>
<calcChain xmlns="http://schemas.openxmlformats.org/spreadsheetml/2006/main">
  <c r="H111" i="1" l="1"/>
  <c r="F20" i="1"/>
  <c r="F21" i="1"/>
  <c r="F22" i="1"/>
  <c r="F27" i="1"/>
  <c r="F26" i="1" s="1"/>
  <c r="F32" i="1"/>
  <c r="F37" i="1"/>
  <c r="F44" i="1"/>
  <c r="F48" i="1"/>
  <c r="F52" i="1"/>
  <c r="F56" i="1"/>
  <c r="F43" i="1" s="1"/>
  <c r="F42" i="1" s="1"/>
  <c r="F64" i="1"/>
  <c r="F67" i="1"/>
  <c r="F66" i="1" s="1"/>
  <c r="F65" i="1" s="1"/>
  <c r="F74" i="1"/>
  <c r="F73" i="1" s="1"/>
  <c r="F72" i="1" s="1"/>
  <c r="F75" i="1"/>
  <c r="F80" i="1"/>
  <c r="F83" i="1"/>
  <c r="F109" i="1"/>
  <c r="F63" i="1" s="1"/>
  <c r="F113" i="1"/>
  <c r="F108" i="1" s="1"/>
  <c r="F62" i="1" s="1"/>
  <c r="F116" i="1"/>
  <c r="F114" i="1" s="1"/>
  <c r="F120" i="1"/>
  <c r="F126" i="1"/>
  <c r="F125" i="1" s="1"/>
  <c r="F134" i="1"/>
  <c r="F133" i="1" s="1"/>
  <c r="F141" i="1"/>
  <c r="F140" i="1" s="1"/>
  <c r="F139" i="1" s="1"/>
  <c r="F138" i="1" s="1"/>
  <c r="F147" i="1"/>
  <c r="F148" i="1"/>
  <c r="F154" i="1"/>
  <c r="F153" i="1" s="1"/>
  <c r="F162" i="1"/>
  <c r="F158" i="1" s="1"/>
  <c r="F168" i="1"/>
  <c r="F167" i="1" s="1"/>
  <c r="F175" i="1"/>
  <c r="F174" i="1" s="1"/>
  <c r="F173" i="1" s="1"/>
  <c r="F180" i="1"/>
  <c r="F185" i="1"/>
  <c r="F191" i="1"/>
  <c r="F196" i="1"/>
  <c r="F201" i="1"/>
  <c r="F206" i="1"/>
  <c r="F211" i="1"/>
  <c r="F216" i="1"/>
  <c r="F221" i="1"/>
  <c r="F228" i="1"/>
  <c r="F237" i="1"/>
  <c r="F149" i="1" s="1"/>
  <c r="F238" i="1"/>
  <c r="F243" i="1"/>
  <c r="F248" i="1"/>
  <c r="F254" i="1"/>
  <c r="F258" i="1"/>
  <c r="F262" i="1"/>
  <c r="F266" i="1"/>
  <c r="F270" i="1"/>
  <c r="F274" i="1"/>
  <c r="F285" i="1"/>
  <c r="F283" i="1" s="1"/>
  <c r="F286" i="1"/>
  <c r="F287" i="1"/>
  <c r="F291" i="1"/>
  <c r="F297" i="1"/>
  <c r="F298" i="1"/>
  <c r="F299" i="1"/>
  <c r="F302" i="1"/>
  <c r="F301" i="1" s="1"/>
  <c r="F300" i="1" s="1"/>
  <c r="F309" i="1"/>
  <c r="F308" i="1" s="1"/>
  <c r="F307" i="1" s="1"/>
  <c r="F316" i="1"/>
  <c r="F317" i="1"/>
  <c r="F318" i="1"/>
  <c r="F322" i="1"/>
  <c r="F332" i="1"/>
  <c r="F331" i="1" s="1"/>
  <c r="F327" i="1" s="1"/>
  <c r="F337" i="1"/>
  <c r="F347" i="1"/>
  <c r="F352" i="1"/>
  <c r="F356" i="1"/>
  <c r="F361" i="1"/>
  <c r="F367" i="1"/>
  <c r="I19" i="1"/>
  <c r="I28" i="1"/>
  <c r="I29" i="1"/>
  <c r="I30" i="1"/>
  <c r="I31" i="1"/>
  <c r="I33" i="1"/>
  <c r="I34" i="1"/>
  <c r="I35" i="1"/>
  <c r="I36" i="1"/>
  <c r="I38" i="1"/>
  <c r="I39" i="1"/>
  <c r="I40" i="1"/>
  <c r="I41" i="1"/>
  <c r="I45" i="1"/>
  <c r="I46" i="1"/>
  <c r="I47" i="1"/>
  <c r="I49" i="1"/>
  <c r="I50" i="1"/>
  <c r="I51" i="1"/>
  <c r="I53" i="1"/>
  <c r="I54" i="1"/>
  <c r="I55" i="1"/>
  <c r="I57" i="1"/>
  <c r="I58" i="1"/>
  <c r="I59" i="1"/>
  <c r="I69" i="1"/>
  <c r="I71" i="1"/>
  <c r="I76" i="1"/>
  <c r="I77" i="1"/>
  <c r="I78" i="1"/>
  <c r="I79" i="1"/>
  <c r="I81" i="1"/>
  <c r="I82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18" i="1"/>
  <c r="I119" i="1"/>
  <c r="I121" i="1"/>
  <c r="I122" i="1"/>
  <c r="I123" i="1"/>
  <c r="I124" i="1"/>
  <c r="I127" i="1"/>
  <c r="I128" i="1"/>
  <c r="I129" i="1"/>
  <c r="I131" i="1"/>
  <c r="I135" i="1"/>
  <c r="I136" i="1"/>
  <c r="I137" i="1"/>
  <c r="I142" i="1"/>
  <c r="I143" i="1"/>
  <c r="I144" i="1"/>
  <c r="I146" i="1"/>
  <c r="I155" i="1"/>
  <c r="I156" i="1"/>
  <c r="I157" i="1"/>
  <c r="I159" i="1"/>
  <c r="I160" i="1"/>
  <c r="I161" i="1"/>
  <c r="I163" i="1"/>
  <c r="I164" i="1"/>
  <c r="I165" i="1"/>
  <c r="I166" i="1"/>
  <c r="I169" i="1"/>
  <c r="I170" i="1"/>
  <c r="I171" i="1"/>
  <c r="I172" i="1"/>
  <c r="I176" i="1"/>
  <c r="I177" i="1"/>
  <c r="I178" i="1"/>
  <c r="I179" i="1"/>
  <c r="I181" i="1"/>
  <c r="I182" i="1"/>
  <c r="I183" i="1"/>
  <c r="I184" i="1"/>
  <c r="I186" i="1"/>
  <c r="I187" i="1"/>
  <c r="I188" i="1"/>
  <c r="I189" i="1"/>
  <c r="I190" i="1"/>
  <c r="I192" i="1"/>
  <c r="I193" i="1"/>
  <c r="I194" i="1"/>
  <c r="I195" i="1"/>
  <c r="I197" i="1"/>
  <c r="I198" i="1"/>
  <c r="I199" i="1"/>
  <c r="I200" i="1"/>
  <c r="I202" i="1"/>
  <c r="I203" i="1"/>
  <c r="I204" i="1"/>
  <c r="I205" i="1"/>
  <c r="I207" i="1"/>
  <c r="I208" i="1"/>
  <c r="I209" i="1"/>
  <c r="I210" i="1"/>
  <c r="I212" i="1"/>
  <c r="I213" i="1"/>
  <c r="I214" i="1"/>
  <c r="I215" i="1"/>
  <c r="I217" i="1"/>
  <c r="I218" i="1"/>
  <c r="I219" i="1"/>
  <c r="I220" i="1"/>
  <c r="I222" i="1"/>
  <c r="I223" i="1"/>
  <c r="I224" i="1"/>
  <c r="I225" i="1"/>
  <c r="I232" i="1"/>
  <c r="I235" i="1"/>
  <c r="I239" i="1"/>
  <c r="I242" i="1"/>
  <c r="I245" i="1"/>
  <c r="I246" i="1"/>
  <c r="I247" i="1"/>
  <c r="I250" i="1"/>
  <c r="I251" i="1"/>
  <c r="I252" i="1"/>
  <c r="I256" i="1"/>
  <c r="I257" i="1"/>
  <c r="I259" i="1"/>
  <c r="I260" i="1"/>
  <c r="I261" i="1"/>
  <c r="I263" i="1"/>
  <c r="I264" i="1"/>
  <c r="I265" i="1"/>
  <c r="I267" i="1"/>
  <c r="I268" i="1"/>
  <c r="I269" i="1"/>
  <c r="I271" i="1"/>
  <c r="I272" i="1"/>
  <c r="I273" i="1"/>
  <c r="I275" i="1"/>
  <c r="I276" i="1"/>
  <c r="I278" i="1"/>
  <c r="I279" i="1"/>
  <c r="I284" i="1"/>
  <c r="I288" i="1"/>
  <c r="I289" i="1"/>
  <c r="I290" i="1"/>
  <c r="I292" i="1"/>
  <c r="I293" i="1"/>
  <c r="I294" i="1"/>
  <c r="I296" i="1"/>
  <c r="I303" i="1"/>
  <c r="I304" i="1"/>
  <c r="I305" i="1"/>
  <c r="I306" i="1"/>
  <c r="I310" i="1"/>
  <c r="I311" i="1"/>
  <c r="I312" i="1"/>
  <c r="I313" i="1"/>
  <c r="I315" i="1"/>
  <c r="I323" i="1"/>
  <c r="I324" i="1"/>
  <c r="I325" i="1"/>
  <c r="I326" i="1"/>
  <c r="I328" i="1"/>
  <c r="I329" i="1"/>
  <c r="F233" i="1" l="1"/>
  <c r="F60" i="1"/>
  <c r="I237" i="1"/>
  <c r="F295" i="1"/>
  <c r="F253" i="1"/>
  <c r="F25" i="1"/>
  <c r="F24" i="1" s="1"/>
  <c r="F227" i="1"/>
  <c r="F226" i="1" s="1"/>
  <c r="F281" i="1"/>
  <c r="F280" i="1" s="1"/>
  <c r="F282" i="1"/>
  <c r="F23" i="1"/>
  <c r="F17" i="1"/>
  <c r="F152" i="1"/>
  <c r="F321" i="1"/>
  <c r="F320" i="1" s="1"/>
  <c r="F16" i="1"/>
  <c r="F15" i="1"/>
  <c r="F111" i="1"/>
  <c r="F110" i="1" s="1"/>
  <c r="F106" i="1" s="1"/>
  <c r="F105" i="1" s="1"/>
  <c r="I113" i="1"/>
  <c r="F18" i="1"/>
  <c r="H231" i="1"/>
  <c r="I231" i="1" s="1"/>
  <c r="F151" i="1" l="1"/>
  <c r="F150" i="1"/>
  <c r="F145" i="1"/>
  <c r="F13" i="1" s="1"/>
  <c r="F319" i="1"/>
  <c r="F314" i="1"/>
  <c r="H149" i="1"/>
  <c r="I149" i="1" s="1"/>
  <c r="L231" i="1" l="1"/>
  <c r="M232" i="1"/>
  <c r="K245" i="1"/>
  <c r="L246" i="1"/>
  <c r="M247" i="1"/>
  <c r="K256" i="1"/>
  <c r="L257" i="1"/>
  <c r="H70" i="1"/>
  <c r="I70" i="1" s="1"/>
  <c r="H236" i="1"/>
  <c r="H241" i="1"/>
  <c r="I241" i="1" s="1"/>
  <c r="H240" i="1"/>
  <c r="H230" i="1"/>
  <c r="H274" i="1"/>
  <c r="I274" i="1" s="1"/>
  <c r="H277" i="1"/>
  <c r="I277" i="1" s="1"/>
  <c r="H130" i="1"/>
  <c r="I130" i="1" s="1"/>
  <c r="H108" i="1"/>
  <c r="G132" i="1"/>
  <c r="G131" i="1"/>
  <c r="H327" i="1"/>
  <c r="I327" i="1" s="1"/>
  <c r="H322" i="1"/>
  <c r="I322" i="1" s="1"/>
  <c r="H318" i="1"/>
  <c r="I318" i="1" s="1"/>
  <c r="H317" i="1"/>
  <c r="I317" i="1" s="1"/>
  <c r="H316" i="1"/>
  <c r="I316" i="1" s="1"/>
  <c r="H309" i="1"/>
  <c r="H302" i="1"/>
  <c r="H299" i="1"/>
  <c r="I299" i="1" s="1"/>
  <c r="H298" i="1"/>
  <c r="I298" i="1" s="1"/>
  <c r="H297" i="1"/>
  <c r="I297" i="1" s="1"/>
  <c r="H291" i="1"/>
  <c r="I291" i="1" s="1"/>
  <c r="H287" i="1"/>
  <c r="I287" i="1" s="1"/>
  <c r="H286" i="1"/>
  <c r="I286" i="1" s="1"/>
  <c r="H285" i="1"/>
  <c r="H270" i="1"/>
  <c r="I270" i="1" s="1"/>
  <c r="H266" i="1"/>
  <c r="I266" i="1" s="1"/>
  <c r="H262" i="1"/>
  <c r="I262" i="1" s="1"/>
  <c r="H258" i="1"/>
  <c r="I258" i="1" s="1"/>
  <c r="H254" i="1"/>
  <c r="I254" i="1" s="1"/>
  <c r="H248" i="1"/>
  <c r="I248" i="1" s="1"/>
  <c r="H243" i="1"/>
  <c r="I243" i="1" s="1"/>
  <c r="H233" i="1"/>
  <c r="I233" i="1" s="1"/>
  <c r="H228" i="1"/>
  <c r="I228" i="1" s="1"/>
  <c r="H221" i="1"/>
  <c r="I221" i="1" s="1"/>
  <c r="H216" i="1"/>
  <c r="I216" i="1" s="1"/>
  <c r="H211" i="1"/>
  <c r="I211" i="1" s="1"/>
  <c r="H206" i="1"/>
  <c r="I206" i="1" s="1"/>
  <c r="H201" i="1"/>
  <c r="I201" i="1" s="1"/>
  <c r="H196" i="1"/>
  <c r="I196" i="1" s="1"/>
  <c r="H191" i="1"/>
  <c r="I191" i="1" s="1"/>
  <c r="H185" i="1"/>
  <c r="I185" i="1" s="1"/>
  <c r="H180" i="1"/>
  <c r="I180" i="1" s="1"/>
  <c r="H175" i="1"/>
  <c r="I175" i="1" s="1"/>
  <c r="H168" i="1"/>
  <c r="H162" i="1"/>
  <c r="H154" i="1"/>
  <c r="I154" i="1" s="1"/>
  <c r="H141" i="1"/>
  <c r="I141" i="1" s="1"/>
  <c r="H134" i="1"/>
  <c r="H126" i="1"/>
  <c r="I126" i="1" s="1"/>
  <c r="H120" i="1"/>
  <c r="I120" i="1" s="1"/>
  <c r="H116" i="1"/>
  <c r="H114" i="1" s="1"/>
  <c r="H110" i="1" s="1"/>
  <c r="I111" i="1"/>
  <c r="H109" i="1"/>
  <c r="I109" i="1" s="1"/>
  <c r="H83" i="1"/>
  <c r="H75" i="1"/>
  <c r="I75" i="1" s="1"/>
  <c r="H67" i="1"/>
  <c r="H64" i="1"/>
  <c r="I64" i="1" s="1"/>
  <c r="H56" i="1"/>
  <c r="I56" i="1" s="1"/>
  <c r="H52" i="1"/>
  <c r="I52" i="1" s="1"/>
  <c r="H48" i="1"/>
  <c r="I48" i="1" s="1"/>
  <c r="H44" i="1"/>
  <c r="H37" i="1"/>
  <c r="I37" i="1" s="1"/>
  <c r="H32" i="1"/>
  <c r="I32" i="1" s="1"/>
  <c r="H27" i="1"/>
  <c r="I27" i="1" s="1"/>
  <c r="H22" i="1"/>
  <c r="I22" i="1" s="1"/>
  <c r="H21" i="1"/>
  <c r="I21" i="1" s="1"/>
  <c r="H20" i="1"/>
  <c r="I20" i="1" s="1"/>
  <c r="M228" i="1" l="1"/>
  <c r="M227" i="1" s="1"/>
  <c r="L228" i="1"/>
  <c r="L227" i="1" s="1"/>
  <c r="H62" i="1"/>
  <c r="I62" i="1" s="1"/>
  <c r="I108" i="1"/>
  <c r="H80" i="1"/>
  <c r="I80" i="1" s="1"/>
  <c r="I83" i="1"/>
  <c r="H133" i="1"/>
  <c r="I133" i="1" s="1"/>
  <c r="I134" i="1"/>
  <c r="H43" i="1"/>
  <c r="I44" i="1"/>
  <c r="H158" i="1"/>
  <c r="I158" i="1" s="1"/>
  <c r="I162" i="1"/>
  <c r="H167" i="1"/>
  <c r="I167" i="1" s="1"/>
  <c r="I168" i="1"/>
  <c r="I230" i="1"/>
  <c r="K230" i="1" s="1"/>
  <c r="K228" i="1" s="1"/>
  <c r="H66" i="1"/>
  <c r="I67" i="1"/>
  <c r="H308" i="1"/>
  <c r="I309" i="1"/>
  <c r="I114" i="1"/>
  <c r="I116" i="1"/>
  <c r="H147" i="1"/>
  <c r="I147" i="1" s="1"/>
  <c r="I240" i="1"/>
  <c r="H283" i="1"/>
  <c r="I283" i="1" s="1"/>
  <c r="I285" i="1"/>
  <c r="H301" i="1"/>
  <c r="I302" i="1"/>
  <c r="H148" i="1"/>
  <c r="I148" i="1" s="1"/>
  <c r="I236" i="1"/>
  <c r="H63" i="1"/>
  <c r="H16" i="1" s="1"/>
  <c r="I16" i="1" s="1"/>
  <c r="H26" i="1"/>
  <c r="I26" i="1" s="1"/>
  <c r="H140" i="1"/>
  <c r="I140" i="1" s="1"/>
  <c r="H238" i="1"/>
  <c r="I238" i="1" s="1"/>
  <c r="H125" i="1"/>
  <c r="I125" i="1" s="1"/>
  <c r="H295" i="1"/>
  <c r="I295" i="1" s="1"/>
  <c r="H321" i="1"/>
  <c r="I321" i="1" s="1"/>
  <c r="H74" i="1"/>
  <c r="I74" i="1" s="1"/>
  <c r="H174" i="1"/>
  <c r="H153" i="1"/>
  <c r="H253" i="1"/>
  <c r="I253" i="1" s="1"/>
  <c r="H18" i="1"/>
  <c r="I18" i="1" s="1"/>
  <c r="H25" i="1"/>
  <c r="I25" i="1" s="1"/>
  <c r="H17" i="1"/>
  <c r="I17" i="1" s="1"/>
  <c r="J367" i="1"/>
  <c r="E367" i="1"/>
  <c r="D367" i="1"/>
  <c r="G363" i="1"/>
  <c r="G362" i="1"/>
  <c r="J361" i="1"/>
  <c r="E361" i="1"/>
  <c r="D361" i="1"/>
  <c r="G360" i="1"/>
  <c r="G359" i="1"/>
  <c r="G358" i="1"/>
  <c r="G357" i="1"/>
  <c r="J356" i="1"/>
  <c r="E356" i="1"/>
  <c r="G356" i="1" s="1"/>
  <c r="D356" i="1"/>
  <c r="G355" i="1"/>
  <c r="G354" i="1"/>
  <c r="G353" i="1"/>
  <c r="J352" i="1"/>
  <c r="J347" i="1" s="1"/>
  <c r="E352" i="1"/>
  <c r="G352" i="1" s="1"/>
  <c r="D352" i="1"/>
  <c r="G351" i="1"/>
  <c r="G350" i="1"/>
  <c r="G349" i="1"/>
  <c r="G348" i="1"/>
  <c r="E347" i="1"/>
  <c r="G347" i="1" s="1"/>
  <c r="D347" i="1"/>
  <c r="G346" i="1"/>
  <c r="G345" i="1"/>
  <c r="G344" i="1"/>
  <c r="G343" i="1"/>
  <c r="G342" i="1"/>
  <c r="G341" i="1"/>
  <c r="G340" i="1"/>
  <c r="G339" i="1"/>
  <c r="G338" i="1"/>
  <c r="J337" i="1"/>
  <c r="E337" i="1"/>
  <c r="G337" i="1" s="1"/>
  <c r="D337" i="1"/>
  <c r="G336" i="1"/>
  <c r="G335" i="1"/>
  <c r="G334" i="1"/>
  <c r="G333" i="1"/>
  <c r="E332" i="1"/>
  <c r="E331" i="1" s="1"/>
  <c r="E327" i="1" s="1"/>
  <c r="D332" i="1"/>
  <c r="D331" i="1" s="1"/>
  <c r="D327" i="1" s="1"/>
  <c r="G330" i="1"/>
  <c r="G329" i="1"/>
  <c r="G328" i="1"/>
  <c r="G326" i="1"/>
  <c r="G325" i="1"/>
  <c r="G324" i="1"/>
  <c r="G323" i="1"/>
  <c r="E322" i="1"/>
  <c r="D322" i="1"/>
  <c r="E318" i="1"/>
  <c r="G318" i="1" s="1"/>
  <c r="D318" i="1"/>
  <c r="E317" i="1"/>
  <c r="G317" i="1" s="1"/>
  <c r="D317" i="1"/>
  <c r="E316" i="1"/>
  <c r="G316" i="1" s="1"/>
  <c r="D316" i="1"/>
  <c r="G315" i="1"/>
  <c r="G313" i="1"/>
  <c r="G312" i="1"/>
  <c r="E311" i="1"/>
  <c r="G311" i="1" s="1"/>
  <c r="G310" i="1"/>
  <c r="D309" i="1"/>
  <c r="D308" i="1" s="1"/>
  <c r="D307" i="1" s="1"/>
  <c r="G306" i="1"/>
  <c r="G305" i="1"/>
  <c r="G304" i="1"/>
  <c r="G303" i="1"/>
  <c r="E302" i="1"/>
  <c r="E301" i="1" s="1"/>
  <c r="E300" i="1" s="1"/>
  <c r="D302" i="1"/>
  <c r="D301" i="1" s="1"/>
  <c r="D300" i="1" s="1"/>
  <c r="E299" i="1"/>
  <c r="D299" i="1"/>
  <c r="E298" i="1"/>
  <c r="G298" i="1" s="1"/>
  <c r="D298" i="1"/>
  <c r="D297" i="1"/>
  <c r="G296" i="1"/>
  <c r="G294" i="1"/>
  <c r="G293" i="1"/>
  <c r="G292" i="1"/>
  <c r="E291" i="1"/>
  <c r="D291" i="1"/>
  <c r="G290" i="1"/>
  <c r="G289" i="1"/>
  <c r="G288" i="1"/>
  <c r="E287" i="1"/>
  <c r="D287" i="1"/>
  <c r="E286" i="1"/>
  <c r="G286" i="1" s="1"/>
  <c r="D286" i="1"/>
  <c r="E285" i="1"/>
  <c r="D285" i="1"/>
  <c r="G284" i="1"/>
  <c r="G279" i="1"/>
  <c r="G278" i="1"/>
  <c r="G276" i="1"/>
  <c r="G275" i="1"/>
  <c r="E274" i="1"/>
  <c r="D274" i="1"/>
  <c r="D270" i="1" s="1"/>
  <c r="D266" i="1" s="1"/>
  <c r="D262" i="1" s="1"/>
  <c r="D258" i="1" s="1"/>
  <c r="G273" i="1"/>
  <c r="G272" i="1"/>
  <c r="G271" i="1"/>
  <c r="E270" i="1"/>
  <c r="G269" i="1"/>
  <c r="G268" i="1"/>
  <c r="G267" i="1"/>
  <c r="E266" i="1"/>
  <c r="G265" i="1"/>
  <c r="G264" i="1"/>
  <c r="G263" i="1"/>
  <c r="E262" i="1"/>
  <c r="G261" i="1"/>
  <c r="G260" i="1"/>
  <c r="G259" i="1"/>
  <c r="E258" i="1"/>
  <c r="G258" i="1" s="1"/>
  <c r="E257" i="1"/>
  <c r="E254" i="1" s="1"/>
  <c r="G256" i="1"/>
  <c r="G255" i="1"/>
  <c r="D254" i="1"/>
  <c r="G252" i="1"/>
  <c r="G251" i="1"/>
  <c r="D251" i="1"/>
  <c r="G250" i="1"/>
  <c r="D250" i="1"/>
  <c r="G249" i="1"/>
  <c r="E248" i="1"/>
  <c r="G248" i="1" s="1"/>
  <c r="G247" i="1"/>
  <c r="G246" i="1"/>
  <c r="D246" i="1"/>
  <c r="G245" i="1"/>
  <c r="D245" i="1"/>
  <c r="G244" i="1"/>
  <c r="E243" i="1"/>
  <c r="G243" i="1" s="1"/>
  <c r="G242" i="1"/>
  <c r="G241" i="1"/>
  <c r="D241" i="1"/>
  <c r="G240" i="1"/>
  <c r="D240" i="1"/>
  <c r="G239" i="1"/>
  <c r="E238" i="1"/>
  <c r="G237" i="1"/>
  <c r="G236" i="1"/>
  <c r="D236" i="1"/>
  <c r="G235" i="1"/>
  <c r="D235" i="1"/>
  <c r="G234" i="1"/>
  <c r="E233" i="1"/>
  <c r="G232" i="1"/>
  <c r="G231" i="1"/>
  <c r="G230" i="1"/>
  <c r="G229" i="1"/>
  <c r="E228" i="1"/>
  <c r="G228" i="1" s="1"/>
  <c r="D228" i="1"/>
  <c r="G225" i="1"/>
  <c r="G224" i="1"/>
  <c r="G223" i="1"/>
  <c r="G222" i="1"/>
  <c r="E221" i="1"/>
  <c r="D221" i="1"/>
  <c r="G220" i="1"/>
  <c r="G219" i="1"/>
  <c r="G218" i="1"/>
  <c r="G217" i="1"/>
  <c r="E216" i="1"/>
  <c r="D216" i="1"/>
  <c r="G215" i="1"/>
  <c r="G214" i="1"/>
  <c r="G213" i="1"/>
  <c r="G212" i="1"/>
  <c r="E211" i="1"/>
  <c r="D211" i="1"/>
  <c r="G210" i="1"/>
  <c r="G209" i="1"/>
  <c r="G208" i="1"/>
  <c r="G207" i="1"/>
  <c r="E206" i="1"/>
  <c r="G206" i="1" s="1"/>
  <c r="D206" i="1"/>
  <c r="G205" i="1"/>
  <c r="G204" i="1"/>
  <c r="G203" i="1"/>
  <c r="G202" i="1"/>
  <c r="E201" i="1"/>
  <c r="G201" i="1" s="1"/>
  <c r="D201" i="1"/>
  <c r="G200" i="1"/>
  <c r="G199" i="1"/>
  <c r="G198" i="1"/>
  <c r="G197" i="1"/>
  <c r="E196" i="1"/>
  <c r="D196" i="1"/>
  <c r="G195" i="1"/>
  <c r="G194" i="1"/>
  <c r="G193" i="1"/>
  <c r="G192" i="1"/>
  <c r="E191" i="1"/>
  <c r="D191" i="1"/>
  <c r="G190" i="1"/>
  <c r="G189" i="1"/>
  <c r="G188" i="1"/>
  <c r="G187" i="1"/>
  <c r="G186" i="1"/>
  <c r="E185" i="1"/>
  <c r="G185" i="1" s="1"/>
  <c r="D185" i="1"/>
  <c r="G184" i="1"/>
  <c r="G183" i="1"/>
  <c r="G182" i="1"/>
  <c r="G181" i="1"/>
  <c r="E180" i="1"/>
  <c r="D180" i="1"/>
  <c r="G179" i="1"/>
  <c r="G178" i="1"/>
  <c r="G177" i="1"/>
  <c r="G176" i="1"/>
  <c r="E175" i="1"/>
  <c r="D175" i="1"/>
  <c r="G172" i="1"/>
  <c r="G171" i="1"/>
  <c r="G170" i="1"/>
  <c r="G169" i="1"/>
  <c r="E168" i="1"/>
  <c r="E167" i="1" s="1"/>
  <c r="D168" i="1"/>
  <c r="D167" i="1" s="1"/>
  <c r="J167" i="1"/>
  <c r="G166" i="1"/>
  <c r="G165" i="1"/>
  <c r="G164" i="1"/>
  <c r="G163" i="1"/>
  <c r="E162" i="1"/>
  <c r="E158" i="1" s="1"/>
  <c r="D162" i="1"/>
  <c r="D153" i="1" s="1"/>
  <c r="G161" i="1"/>
  <c r="G160" i="1"/>
  <c r="G159" i="1"/>
  <c r="G157" i="1"/>
  <c r="G156" i="1"/>
  <c r="G155" i="1"/>
  <c r="E154" i="1"/>
  <c r="E149" i="1"/>
  <c r="D149" i="1"/>
  <c r="E147" i="1"/>
  <c r="G146" i="1"/>
  <c r="G144" i="1"/>
  <c r="G143" i="1"/>
  <c r="E141" i="1"/>
  <c r="D138" i="1"/>
  <c r="D130" i="1" s="1"/>
  <c r="G137" i="1"/>
  <c r="G136" i="1"/>
  <c r="G135" i="1"/>
  <c r="E134" i="1"/>
  <c r="E133" i="1" s="1"/>
  <c r="E130" i="1" s="1"/>
  <c r="D134" i="1"/>
  <c r="D133" i="1" s="1"/>
  <c r="G129" i="1"/>
  <c r="G128" i="1"/>
  <c r="G127" i="1"/>
  <c r="E126" i="1"/>
  <c r="G124" i="1"/>
  <c r="G123" i="1"/>
  <c r="G122" i="1"/>
  <c r="G121" i="1"/>
  <c r="E120" i="1"/>
  <c r="D120" i="1"/>
  <c r="D110" i="1" s="1"/>
  <c r="G119" i="1"/>
  <c r="G118" i="1"/>
  <c r="G117" i="1"/>
  <c r="E116" i="1"/>
  <c r="G116" i="1" s="1"/>
  <c r="G114" i="1" s="1"/>
  <c r="E113" i="1"/>
  <c r="E108" i="1" s="1"/>
  <c r="D111" i="1"/>
  <c r="E109" i="1"/>
  <c r="G109" i="1" s="1"/>
  <c r="G107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E83" i="1"/>
  <c r="E80" i="1" s="1"/>
  <c r="D83" i="1"/>
  <c r="D80" i="1" s="1"/>
  <c r="G82" i="1"/>
  <c r="G81" i="1"/>
  <c r="J80" i="1"/>
  <c r="G79" i="1"/>
  <c r="G78" i="1"/>
  <c r="G77" i="1"/>
  <c r="G76" i="1"/>
  <c r="E75" i="1"/>
  <c r="E74" i="1" s="1"/>
  <c r="E73" i="1" s="1"/>
  <c r="E72" i="1" s="1"/>
  <c r="D75" i="1"/>
  <c r="D74" i="1" s="1"/>
  <c r="D73" i="1" s="1"/>
  <c r="D72" i="1" s="1"/>
  <c r="G71" i="1"/>
  <c r="E70" i="1"/>
  <c r="G70" i="1" s="1"/>
  <c r="D70" i="1"/>
  <c r="D63" i="1" s="1"/>
  <c r="E69" i="1"/>
  <c r="E67" i="1" s="1"/>
  <c r="E66" i="1" s="1"/>
  <c r="E65" i="1" s="1"/>
  <c r="G68" i="1"/>
  <c r="E64" i="1"/>
  <c r="D64" i="1"/>
  <c r="D62" i="1"/>
  <c r="G61" i="1"/>
  <c r="G59" i="1"/>
  <c r="G58" i="1"/>
  <c r="G57" i="1"/>
  <c r="E56" i="1"/>
  <c r="D56" i="1"/>
  <c r="G55" i="1"/>
  <c r="G54" i="1"/>
  <c r="G53" i="1"/>
  <c r="E52" i="1"/>
  <c r="D52" i="1"/>
  <c r="G51" i="1"/>
  <c r="G50" i="1"/>
  <c r="G49" i="1"/>
  <c r="E48" i="1"/>
  <c r="G48" i="1" s="1"/>
  <c r="D48" i="1"/>
  <c r="G47" i="1"/>
  <c r="G46" i="1"/>
  <c r="G45" i="1"/>
  <c r="E44" i="1"/>
  <c r="G44" i="1" s="1"/>
  <c r="D44" i="1"/>
  <c r="G41" i="1"/>
  <c r="G40" i="1"/>
  <c r="G39" i="1"/>
  <c r="G38" i="1"/>
  <c r="E37" i="1"/>
  <c r="D37" i="1"/>
  <c r="D25" i="1" s="1"/>
  <c r="D24" i="1" s="1"/>
  <c r="G36" i="1"/>
  <c r="G35" i="1"/>
  <c r="G34" i="1"/>
  <c r="G33" i="1"/>
  <c r="E32" i="1"/>
  <c r="G32" i="1" s="1"/>
  <c r="D32" i="1"/>
  <c r="G31" i="1"/>
  <c r="G30" i="1"/>
  <c r="G29" i="1"/>
  <c r="G28" i="1"/>
  <c r="E27" i="1"/>
  <c r="D27" i="1"/>
  <c r="J22" i="1"/>
  <c r="E22" i="1"/>
  <c r="D22" i="1"/>
  <c r="E21" i="1"/>
  <c r="D21" i="1"/>
  <c r="E20" i="1"/>
  <c r="D20" i="1"/>
  <c r="G19" i="1"/>
  <c r="H15" i="1" l="1"/>
  <c r="I15" i="1" s="1"/>
  <c r="N228" i="1"/>
  <c r="K227" i="1"/>
  <c r="N227" i="1" s="1"/>
  <c r="H173" i="1"/>
  <c r="I173" i="1" s="1"/>
  <c r="I174" i="1"/>
  <c r="H65" i="1"/>
  <c r="I65" i="1" s="1"/>
  <c r="I66" i="1"/>
  <c r="H42" i="1"/>
  <c r="I42" i="1" s="1"/>
  <c r="I43" i="1"/>
  <c r="H282" i="1"/>
  <c r="I282" i="1" s="1"/>
  <c r="I153" i="1"/>
  <c r="E283" i="1"/>
  <c r="E282" i="1" s="1"/>
  <c r="H281" i="1"/>
  <c r="I281" i="1" s="1"/>
  <c r="H60" i="1"/>
  <c r="I60" i="1" s="1"/>
  <c r="I63" i="1"/>
  <c r="D243" i="1"/>
  <c r="I110" i="1"/>
  <c r="H300" i="1"/>
  <c r="I300" i="1" s="1"/>
  <c r="I301" i="1"/>
  <c r="H307" i="1"/>
  <c r="I307" i="1" s="1"/>
  <c r="I308" i="1"/>
  <c r="D283" i="1"/>
  <c r="D282" i="1" s="1"/>
  <c r="G69" i="1"/>
  <c r="E227" i="1"/>
  <c r="H24" i="1"/>
  <c r="I24" i="1" s="1"/>
  <c r="E253" i="1"/>
  <c r="H320" i="1"/>
  <c r="I320" i="1" s="1"/>
  <c r="G162" i="1"/>
  <c r="H227" i="1"/>
  <c r="H139" i="1"/>
  <c r="I139" i="1" s="1"/>
  <c r="D67" i="1"/>
  <c r="D66" i="1" s="1"/>
  <c r="D65" i="1" s="1"/>
  <c r="D126" i="1"/>
  <c r="D125" i="1" s="1"/>
  <c r="D295" i="1"/>
  <c r="H73" i="1"/>
  <c r="I73" i="1" s="1"/>
  <c r="H106" i="1"/>
  <c r="I106" i="1" s="1"/>
  <c r="G221" i="1"/>
  <c r="G149" i="1"/>
  <c r="G154" i="1"/>
  <c r="G130" i="1"/>
  <c r="G20" i="1"/>
  <c r="G21" i="1"/>
  <c r="E25" i="1"/>
  <c r="E24" i="1" s="1"/>
  <c r="E62" i="1"/>
  <c r="G37" i="1"/>
  <c r="G126" i="1"/>
  <c r="E148" i="1"/>
  <c r="G148" i="1" s="1"/>
  <c r="D174" i="1"/>
  <c r="D173" i="1" s="1"/>
  <c r="D152" i="1" s="1"/>
  <c r="G180" i="1"/>
  <c r="G191" i="1"/>
  <c r="G211" i="1"/>
  <c r="G299" i="1"/>
  <c r="G361" i="1"/>
  <c r="E18" i="1"/>
  <c r="D43" i="1"/>
  <c r="D42" i="1" s="1"/>
  <c r="D23" i="1" s="1"/>
  <c r="G141" i="1"/>
  <c r="G175" i="1"/>
  <c r="D238" i="1"/>
  <c r="G80" i="1"/>
  <c r="D148" i="1"/>
  <c r="D16" i="1" s="1"/>
  <c r="G238" i="1"/>
  <c r="D281" i="1"/>
  <c r="D280" i="1" s="1"/>
  <c r="G83" i="1"/>
  <c r="G147" i="1"/>
  <c r="G287" i="1"/>
  <c r="D18" i="1"/>
  <c r="G22" i="1"/>
  <c r="E26" i="1"/>
  <c r="E43" i="1"/>
  <c r="E42" i="1" s="1"/>
  <c r="E63" i="1"/>
  <c r="G63" i="1" s="1"/>
  <c r="G64" i="1"/>
  <c r="G113" i="1"/>
  <c r="E125" i="1"/>
  <c r="G125" i="1" s="1"/>
  <c r="G133" i="1"/>
  <c r="E153" i="1"/>
  <c r="G168" i="1"/>
  <c r="E174" i="1"/>
  <c r="E173" i="1" s="1"/>
  <c r="G196" i="1"/>
  <c r="G216" i="1"/>
  <c r="D248" i="1"/>
  <c r="G266" i="1"/>
  <c r="G274" i="1"/>
  <c r="E281" i="1"/>
  <c r="E280" i="1" s="1"/>
  <c r="G291" i="1"/>
  <c r="E297" i="1"/>
  <c r="E309" i="1"/>
  <c r="E308" i="1" s="1"/>
  <c r="E307" i="1" s="1"/>
  <c r="G307" i="1" s="1"/>
  <c r="G322" i="1"/>
  <c r="E17" i="1"/>
  <c r="G52" i="1"/>
  <c r="G56" i="1"/>
  <c r="D106" i="1"/>
  <c r="D105" i="1" s="1"/>
  <c r="E114" i="1"/>
  <c r="E111" i="1" s="1"/>
  <c r="E110" i="1" s="1"/>
  <c r="E140" i="1"/>
  <c r="E139" i="1" s="1"/>
  <c r="E138" i="1" s="1"/>
  <c r="D147" i="1"/>
  <c r="D15" i="1" s="1"/>
  <c r="D158" i="1"/>
  <c r="D154" i="1" s="1"/>
  <c r="D233" i="1"/>
  <c r="G233" i="1"/>
  <c r="D253" i="1"/>
  <c r="E321" i="1"/>
  <c r="E320" i="1" s="1"/>
  <c r="E314" i="1" s="1"/>
  <c r="D60" i="1"/>
  <c r="G120" i="1"/>
  <c r="D17" i="1"/>
  <c r="G262" i="1"/>
  <c r="G270" i="1"/>
  <c r="G74" i="1"/>
  <c r="E60" i="1"/>
  <c r="G283" i="1"/>
  <c r="G282" i="1"/>
  <c r="G331" i="1"/>
  <c r="G327" i="1"/>
  <c r="G300" i="1"/>
  <c r="G301" i="1"/>
  <c r="G66" i="1"/>
  <c r="G65" i="1" s="1"/>
  <c r="G62" i="1"/>
  <c r="G253" i="1"/>
  <c r="D321" i="1"/>
  <c r="D320" i="1" s="1"/>
  <c r="G75" i="1"/>
  <c r="G108" i="1"/>
  <c r="G254" i="1"/>
  <c r="G332" i="1"/>
  <c r="G67" i="1"/>
  <c r="G27" i="1"/>
  <c r="G134" i="1"/>
  <c r="G285" i="1"/>
  <c r="G302" i="1"/>
  <c r="G257" i="1"/>
  <c r="D227" i="1" l="1"/>
  <c r="H280" i="1"/>
  <c r="I280" i="1" s="1"/>
  <c r="H152" i="1"/>
  <c r="I152" i="1" s="1"/>
  <c r="H226" i="1"/>
  <c r="I226" i="1" s="1"/>
  <c r="I227" i="1"/>
  <c r="G309" i="1"/>
  <c r="G308" i="1"/>
  <c r="E319" i="1"/>
  <c r="E15" i="1"/>
  <c r="H319" i="1"/>
  <c r="I319" i="1" s="1"/>
  <c r="H314" i="1"/>
  <c r="I314" i="1" s="1"/>
  <c r="H138" i="1"/>
  <c r="I138" i="1" s="1"/>
  <c r="H72" i="1"/>
  <c r="I72" i="1" s="1"/>
  <c r="H23" i="1"/>
  <c r="I23" i="1" s="1"/>
  <c r="E226" i="1"/>
  <c r="G226" i="1" s="1"/>
  <c r="H151" i="1"/>
  <c r="H105" i="1"/>
  <c r="I105" i="1" s="1"/>
  <c r="G174" i="1"/>
  <c r="G158" i="1"/>
  <c r="G167" i="1"/>
  <c r="E16" i="1"/>
  <c r="G139" i="1"/>
  <c r="G26" i="1"/>
  <c r="E106" i="1"/>
  <c r="E105" i="1" s="1"/>
  <c r="G43" i="1"/>
  <c r="G42" i="1" s="1"/>
  <c r="E23" i="1"/>
  <c r="G18" i="1"/>
  <c r="G60" i="1"/>
  <c r="G25" i="1"/>
  <c r="G24" i="1" s="1"/>
  <c r="G16" i="1"/>
  <c r="D226" i="1"/>
  <c r="D151" i="1" s="1"/>
  <c r="G17" i="1"/>
  <c r="G140" i="1"/>
  <c r="E152" i="1"/>
  <c r="G138" i="1"/>
  <c r="G297" i="1"/>
  <c r="G15" i="1" s="1"/>
  <c r="E295" i="1"/>
  <c r="G295" i="1" s="1"/>
  <c r="D319" i="1"/>
  <c r="D314" i="1"/>
  <c r="G153" i="1"/>
  <c r="G72" i="1"/>
  <c r="G73" i="1"/>
  <c r="G281" i="1"/>
  <c r="G280" i="1"/>
  <c r="G321" i="1"/>
  <c r="G227" i="1"/>
  <c r="G111" i="1"/>
  <c r="H150" i="1" l="1"/>
  <c r="I150" i="1" s="1"/>
  <c r="I151" i="1"/>
  <c r="G23" i="1"/>
  <c r="E151" i="1"/>
  <c r="E145" i="1" s="1"/>
  <c r="E13" i="1" s="1"/>
  <c r="H145" i="1"/>
  <c r="G173" i="1"/>
  <c r="D150" i="1"/>
  <c r="D145" i="1"/>
  <c r="D13" i="1" s="1"/>
  <c r="G110" i="1"/>
  <c r="G152" i="1"/>
  <c r="G319" i="1"/>
  <c r="G320" i="1"/>
  <c r="G314" i="1"/>
  <c r="H13" i="1" l="1"/>
  <c r="I13" i="1" s="1"/>
  <c r="I145" i="1"/>
  <c r="E150" i="1"/>
  <c r="G151" i="1"/>
  <c r="G105" i="1"/>
  <c r="G106" i="1"/>
  <c r="G150" i="1" l="1"/>
  <c r="G145" i="1"/>
  <c r="G13" i="1" s="1"/>
</calcChain>
</file>

<file path=xl/sharedStrings.xml><?xml version="1.0" encoding="utf-8"?>
<sst xmlns="http://schemas.openxmlformats.org/spreadsheetml/2006/main" count="566" uniqueCount="177">
  <si>
    <t>Приложение № 11</t>
  </si>
  <si>
    <t>к решению Воронежской</t>
  </si>
  <si>
    <t>городской Думы</t>
  </si>
  <si>
    <t>от_________________ № ______</t>
  </si>
  <si>
    <t>«Приложение № 12 к решению Воронежской городской Думы от 22.12.2021 № 370-V «О бюджете городского округа город Воронеж на 2022 год и на плановый период 2023 и 2024 годов»</t>
  </si>
  <si>
    <t>ГОРОДСКАЯ АДРЕСНАЯ ИНВЕСТИЦИОННАЯ ПРОГРАММА НА 2022 ГОД</t>
  </si>
  <si>
    <t>тыс. рублей</t>
  </si>
  <si>
    <t xml:space="preserve"> № п/п</t>
  </si>
  <si>
    <t>Наименование объекта</t>
  </si>
  <si>
    <t>Раздел, подраздел</t>
  </si>
  <si>
    <t>План
2022 год  утв</t>
  </si>
  <si>
    <t>План
2022 год  корректировка 1</t>
  </si>
  <si>
    <t xml:space="preserve">План
2022 год </t>
  </si>
  <si>
    <t>Отклонение</t>
  </si>
  <si>
    <t>Главный распорядитель бюджетных средств</t>
  </si>
  <si>
    <t>ВСЕГО</t>
  </si>
  <si>
    <t>в том числе за счет средств:</t>
  </si>
  <si>
    <t>бюджета городского округа</t>
  </si>
  <si>
    <t>областного бюджета</t>
  </si>
  <si>
    <t>федерального бюджета</t>
  </si>
  <si>
    <t>I.</t>
  </si>
  <si>
    <t xml:space="preserve">Национальная экономика           </t>
  </si>
  <si>
    <t>0400</t>
  </si>
  <si>
    <t>Другие вопросы в области национальной экономики</t>
  </si>
  <si>
    <t>0412</t>
  </si>
  <si>
    <t xml:space="preserve">Муниципальная программа городского округа город Воронеж «Развитие транспортной системы»                                          </t>
  </si>
  <si>
    <t xml:space="preserve">Подпрограмма «Развитие дорожного хозяйства» </t>
  </si>
  <si>
    <t>Инфраструктурный проект, реализуемый в целях обеспечения связанного с ним инвестиционного проекта «Комплексная жилая застройка по ул. Шишкова, ул. Загоровского, Московскому проспекту и ул. Ломоносова в г. Воронеже»</t>
  </si>
  <si>
    <t>1</t>
  </si>
  <si>
    <t>Строительство автомобильной дороги от ул. Шишкова до ул. Тимирязева (включая ПИР)</t>
  </si>
  <si>
    <t>Управление дорожного хозяйства</t>
  </si>
  <si>
    <t>Строительство объекта: Сети ливневой канализации в квартале, ограниченном ул. Шишкова, Московский проспект, ул. Ломоносова, ул. Тимирязева, набережной Максима Горького, ул. Бурденко с КНС в г. Воронеж наб. Максима Горького, ул. Бурденко со строительством очистных сооружений и КНС в г. Воронеж (включая ПИР)</t>
  </si>
  <si>
    <t>2</t>
  </si>
  <si>
    <t>Строительство объекта: Автомобильная дорога от ул. Загоровского в направлении автомобильной дороги по ул. Ломоносова в г. Воронеж (включая ПИР)</t>
  </si>
  <si>
    <t xml:space="preserve">Муниципальная программа "Обеспечение коммунальными услугами населения городского округа город Воронеж"                                               </t>
  </si>
  <si>
    <r>
      <t>Основное  мероприятие «Строительство, реконструкция и капитальный ремонт объектов коммунальной инфраструктуры»</t>
    </r>
    <r>
      <rPr>
        <sz val="14"/>
        <rFont val="Times New Roman"/>
        <family val="1"/>
        <charset val="204"/>
      </rPr>
      <t xml:space="preserve"> </t>
    </r>
  </si>
  <si>
    <t>3</t>
  </si>
  <si>
    <t xml:space="preserve">Реконструкция котельной по ул. Туполева, 31 с целью технологического присоединения  системы теплоснабжения жилого квартала, ограниченного улицами Волгоградская, Туполева, Баррикадная в  г. Воронеже </t>
  </si>
  <si>
    <t>Управление жилищно-коммунального хозяйства</t>
  </si>
  <si>
    <t>4</t>
  </si>
  <si>
    <t>Строительство блочно-модульной котельной  по пер. Педагогический, 14/1 в г. Воронеже</t>
  </si>
  <si>
    <t>бюджета Воронежской области</t>
  </si>
  <si>
    <t>5</t>
  </si>
  <si>
    <t>II.</t>
  </si>
  <si>
    <t xml:space="preserve">Жилищно-коммунальное хозяйство                </t>
  </si>
  <si>
    <t>0500</t>
  </si>
  <si>
    <t>Жилищное хозяйство</t>
  </si>
  <si>
    <t>0501</t>
  </si>
  <si>
    <r>
      <t xml:space="preserve"> </t>
    </r>
    <r>
      <rPr>
        <b/>
        <sz val="13"/>
        <rFont val="Times New Roman"/>
        <family val="1"/>
        <charset val="204"/>
      </rPr>
      <t>Муниципальная программа городского округа город Воронеж "Обеспечение доступным и комфортным жильём населения городского округа город Воронеж"</t>
    </r>
    <r>
      <rPr>
        <sz val="13"/>
        <rFont val="Times New Roman"/>
        <family val="1"/>
        <charset val="204"/>
      </rPr>
      <t xml:space="preserve">                                                   </t>
    </r>
  </si>
  <si>
    <t xml:space="preserve"> Подпрограмма "Переселение граждан из аварийного жилищного фонда"</t>
  </si>
  <si>
    <t xml:space="preserve">Управление жилищных отношений </t>
  </si>
  <si>
    <t>Охрана окружающей среды</t>
  </si>
  <si>
    <t>0600</t>
  </si>
  <si>
    <t xml:space="preserve"> Муниципальная программа "Охрана окружающей среды"</t>
  </si>
  <si>
    <t>Основное мероприятие «Сохранение и развитие зелёного фонда городского округа» муниципальной программы городского округа город Воронеж «Охрана окружающей среды»</t>
  </si>
  <si>
    <t>0605</t>
  </si>
  <si>
    <t>Строительство муниципального приюта для животных в городском округе город Воронеж</t>
  </si>
  <si>
    <t>Управление строительной политики</t>
  </si>
  <si>
    <t>Создание многофункционального парка и обустройство экологической тропы на территории особо охраняемой природной территории "Воронежская нагорная дубрава" (включая ПИР)</t>
  </si>
  <si>
    <t>0603</t>
  </si>
  <si>
    <t xml:space="preserve">Другие вопросы в области жилищно-коммунального хозяйства                </t>
  </si>
  <si>
    <t>0505</t>
  </si>
  <si>
    <t xml:space="preserve">Муниципальная программа "Обеспечение коммунальными услугами населения городского округа город Воронеж"                         </t>
  </si>
  <si>
    <t>Подпрограмма «Чистая вода»</t>
  </si>
  <si>
    <t>6</t>
  </si>
  <si>
    <t>Канализация улиц Луговая и Юности в р-не Отрожка г. Воронежа</t>
  </si>
  <si>
    <t>Инфраструктурный проект «Комплексная  жилая застройка территорий  «Ленинградский квартал»  и «Озерки» в г. Воронеж</t>
  </si>
  <si>
    <t>7</t>
  </si>
  <si>
    <t xml:space="preserve">Строительство ВПС-21 </t>
  </si>
  <si>
    <t>Основное мероприятие "Приобретение (выкуп) объектов теплоснабжения"</t>
  </si>
  <si>
    <t>8</t>
  </si>
  <si>
    <t>Выкуп в муниципальную собственность Левобережных очистных сооружений, г. Воронеж</t>
  </si>
  <si>
    <t>Управление имущественных и земельных отношений</t>
  </si>
  <si>
    <t>9</t>
  </si>
  <si>
    <t xml:space="preserve">Реконструкция канализационной насосной станции, расположенной по ул. Шишкова, 144/1 </t>
  </si>
  <si>
    <t>III.</t>
  </si>
  <si>
    <t xml:space="preserve">Основное мероприятие "Обеспечение проведения противоэпизоотических мероприятий" </t>
  </si>
  <si>
    <t>10</t>
  </si>
  <si>
    <t>IV.</t>
  </si>
  <si>
    <t xml:space="preserve"> Образование </t>
  </si>
  <si>
    <t>0700</t>
  </si>
  <si>
    <t>Другие вопросы в области образования</t>
  </si>
  <si>
    <t>0709</t>
  </si>
  <si>
    <t>Муниципальная программа городского округа город Воронеж "Развитие образования"</t>
  </si>
  <si>
    <t xml:space="preserve">Подпрограмма «Развитие дошкольного образования» </t>
  </si>
  <si>
    <t>Строительство и реконструкция объектов дошкольного образования</t>
  </si>
  <si>
    <t>12</t>
  </si>
  <si>
    <t>Встроенно-пристроенное ДОО на 100 мест участок 13.3 в городском округе город Воронеж по ул. Загоровского, ул. Шишкова, 140Б, уч. 3 (выкуп)</t>
  </si>
  <si>
    <t>Встроенно-пристроенное ДОО на 125 мест участок 12.1 в городском округе город Воронеж по ул. Загоровского, ул. Шишкова, 140Б, уч. 3 (выкуп)</t>
  </si>
  <si>
    <t>Детское дошкольное учреждение на 600 мест по Московскому проспекту  в г. Воронеже (включая ПИР)</t>
  </si>
  <si>
    <t>Региональный проект "Жилье"</t>
  </si>
  <si>
    <t>Детский сад на 300 мест по ул. Артамонова в г. Воронеж</t>
  </si>
  <si>
    <t>Региональный проект «Содействие занятости женщин - создание условий дошкольного образования для детей в возрасте до трех лет»</t>
  </si>
  <si>
    <t>Мероприятия по созданию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</si>
  <si>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11</t>
  </si>
  <si>
    <t>Строительство пристройки к функционирующему детскому саду МБДОУ «Центр развития ребенка - детский сад № 138», г. Воронеж, ул. Лизюкова, 41 (включая ПИР)</t>
  </si>
  <si>
    <t>Строительство пристройки к  функционирующему детскому саду МБДОУ «Детский сад № 69», г. Воронеж, ул. Попова, д. 2 (включая ПИР)</t>
  </si>
  <si>
    <t>13</t>
  </si>
  <si>
    <t>Строительство пристройки к  функционирующему детскому саду МБДОУ «Детский сад общеразвивающего вида № 185», г. Воронеж, ул. 45 Стрелковой Дивизии, д. 281 (включая ПИР)</t>
  </si>
  <si>
    <t>14</t>
  </si>
  <si>
    <t>Строительство пристройки к  функционирующему детскому саду МБДОУ «Центр развития ребенка - детский сад № 73», г. Воронеж, ул. Ульяновская, д. 31 (включая ПИР)</t>
  </si>
  <si>
    <t>15</t>
  </si>
  <si>
    <t>Строительство пристройки к МБОУ гимназия «УВК № 1» структурное подразделение детский сад, г. Воронеж, ул. Беговая, д. 164 (включая ПИР)</t>
  </si>
  <si>
    <t>16</t>
  </si>
  <si>
    <t>Строительство пристройки к  функционирующему детскому саду МБДОУ «Детский сад общеразвивающего вида № 142», г. Воронеж, ул. Глинки, д. 11 (включая ПИР)</t>
  </si>
  <si>
    <t>17</t>
  </si>
  <si>
    <t>Строительство пристройки к функционирующему детскому саду МБДОУ «Детский сад комбинированного вида № 167», г. Воронеж, ул. Теплоэнергетиков, д. 21 (включая ПИР)</t>
  </si>
  <si>
    <t>18</t>
  </si>
  <si>
    <t>Строительство пристройки  к функционирующему детскому саду МБДОУ «Детский сад  № 119», г. Воронеж, ул. Тепличная, д. 18 (включая ПИР)</t>
  </si>
  <si>
    <t>Строительство детского сада на 280 мест в  мкр. Репное городского округа город Воронеж (включая ПИР)</t>
  </si>
  <si>
    <t>Строительство детского сада на 300 мест в мкр. Шилово г.о.г. Воронеж (включая ПИР)</t>
  </si>
  <si>
    <t>Подпрограмма "Развитие общего и дополнительного образования"</t>
  </si>
  <si>
    <t>Региональный проект «Современная школа»</t>
  </si>
  <si>
    <t>Образовательный центр на 2860 мест на Московском проспекте, г. Воронеж (включая ПИР)</t>
  </si>
  <si>
    <t>Общеобразовательная школа на 1500 мест по ул. Остужева в г. Воронеже</t>
  </si>
  <si>
    <t>Общеобразовательная школа на 1600 мест по ул. Домостроителей, 30а</t>
  </si>
  <si>
    <t>Общеобразовательная школа на 1575 мест по ул. Шишкова - ул. Загоровского в г. Воронеже</t>
  </si>
  <si>
    <t>Строительство и реконструкция объектов общего и дополнительного образования</t>
  </si>
  <si>
    <t>Пристройка к МБОУ СОШ № 77 по пер. Звездный, 2 (Масловка)</t>
  </si>
  <si>
    <t>Реконструкция МБОУ СОШ № 45 по ул. 9 Января, 46, г. Воронеж (включая ПИР)</t>
  </si>
  <si>
    <t>19</t>
  </si>
  <si>
    <t>Пристройка к МБОУ "Лицей "МОК №2" по ул.Шендрикова, 7 в г.Воронеже</t>
  </si>
  <si>
    <t>20</t>
  </si>
  <si>
    <t>Пристройка к МБОУ СОШ №95 по ул. Владимира Невского, 42 в г.Воронеже</t>
  </si>
  <si>
    <t>21</t>
  </si>
  <si>
    <t>Пристройка к МБОУ лицею №3 по ул.Переверткина, 25 в г.Воронеже</t>
  </si>
  <si>
    <t>22</t>
  </si>
  <si>
    <t>Пристройка к МБОУ СОШ №97 по ул.Новосибирская, 49 в г.Воронеже</t>
  </si>
  <si>
    <t>V.</t>
  </si>
  <si>
    <t xml:space="preserve">Культура  </t>
  </si>
  <si>
    <t>0800</t>
  </si>
  <si>
    <t>Другие вопросы в области культуры</t>
  </si>
  <si>
    <t>0804</t>
  </si>
  <si>
    <t>Муниципальная программа городского округа город Воронеж "Развитие культуры"</t>
  </si>
  <si>
    <t>Подпрограмма "Сохранение и развитие культуры и искусства"</t>
  </si>
  <si>
    <t>23</t>
  </si>
  <si>
    <t>"Музей Воздушно-Десантных войск" в г. Воронеже по адресу: ул. Генерала Лизюкова, 42в</t>
  </si>
  <si>
    <t>"Дом Гарденина", г. Воронеж, пер. Фабричный, 12</t>
  </si>
  <si>
    <t>VI.</t>
  </si>
  <si>
    <t>Социальная политика</t>
  </si>
  <si>
    <t>1000</t>
  </si>
  <si>
    <t>Социальное обеспечение населения</t>
  </si>
  <si>
    <t>1003</t>
  </si>
  <si>
    <t xml:space="preserve">Муниципальная программа городского округа город Воронеж "Обеспечение доступным и комфортным жильём населения городского округа город Воронеж"                                                                                              </t>
  </si>
  <si>
    <t>24</t>
  </si>
  <si>
    <t>Основное мероприятие "Обеспечение жилыми помещениями граждан, уволенных с военной службы, и приравненных к ним лиц"</t>
  </si>
  <si>
    <t>Охрана семьи и детства</t>
  </si>
  <si>
    <t>1004</t>
  </si>
  <si>
    <t>25</t>
  </si>
  <si>
    <t>Основное мероприятие "Обеспечение жильем молодых семей"</t>
  </si>
  <si>
    <t>VII.</t>
  </si>
  <si>
    <t xml:space="preserve">Физическая культура и спорт </t>
  </si>
  <si>
    <t>1100</t>
  </si>
  <si>
    <t>Другие вопросы в области физической культуры и спорта</t>
  </si>
  <si>
    <t>1105</t>
  </si>
  <si>
    <t>Муниципальная  программа  городского округа город Воронеж "Развитие физической культуры и спорта"</t>
  </si>
  <si>
    <t xml:space="preserve">Основное мероприятие «Строительство и реконструкция физкультурно-спортивных сооружений на территории городского округа город Воронеж» </t>
  </si>
  <si>
    <t>26</t>
  </si>
  <si>
    <t>Строительство футбольного поля в мкр. Никольское (г. Воронеж, ул. Дубянского)</t>
  </si>
  <si>
    <t>Устройство физкультурно-оздоровительного комплекса открытого типа (или) физкультурно-оздоровительного комплекса для центров развития внешкольного спорта на территории МБОУ СОШ №83</t>
  </si>
  <si>
    <t>Региональный проект "Спорт- норма жизни"</t>
  </si>
  <si>
    <t>Строительство физкультурно-оздоровительного комплекса расположенного на территории МБОУ СОШ № 30 по адресу: ул. Туполева, 20, г. Воронеж</t>
  </si>
  <si>
    <r>
      <t xml:space="preserve"> </t>
    </r>
    <r>
      <rPr>
        <b/>
        <sz val="13"/>
        <color indexed="8"/>
        <rFont val="Times New Roman"/>
        <family val="1"/>
        <charset val="204"/>
      </rPr>
      <t>Физкультурно-оздоровительный комплекс открытого типа,  ул. Плехановская, 39, МБОУ СОШ № 35 (включая ПИР)</t>
    </r>
  </si>
  <si>
    <t>Физкультурно-оздоровительный комплекс открытого типа, ул. Краснознаменная, 74, МБОУ СОШ № 40 (включая ПИР)</t>
  </si>
  <si>
    <r>
      <t xml:space="preserve"> </t>
    </r>
    <r>
      <rPr>
        <sz val="13"/>
        <color indexed="8"/>
        <rFont val="Times New Roman"/>
        <family val="1"/>
        <charset val="204"/>
      </rPr>
      <t>Физкультурно-оздоровительный комплекс открытого типа,  ул. Краснознаменная, 74, МБОУ СОШ № 40 (включая ПИР)</t>
    </r>
  </si>
  <si>
    <t>Физкультурно-оздоровительный комплекс открытого типа,г. Воронеж примыкает к земельному участку ул. Воробьевская, 39  (включая ПИР)</t>
  </si>
  <si>
    <t>Физкультурно-оздоровительный комплекс открытого типа, ул. Переверткина, 16, МБОУ СОШ № 68 (включая ПИР)</t>
  </si>
  <si>
    <t>Физкультурно-оздоровительный комплекс открытого типа, ул. Черепанова, 18, МБОУ СОШ № 91 (включая ПИР)</t>
  </si>
  <si>
    <t>Физкультурно-оздоровительный комплекс открытого типа, ул. Генерала Лизюкова, 81, лицей №1(включая ПИР)</t>
  </si>
  <si>
    <r>
      <rPr>
        <sz val="13"/>
        <rFont val="Calibri"/>
        <family val="2"/>
        <charset val="204"/>
      </rPr>
      <t>»</t>
    </r>
    <r>
      <rPr>
        <sz val="13"/>
        <rFont val="Times New Roman"/>
        <family val="1"/>
        <charset val="204"/>
      </rPr>
      <t>.</t>
    </r>
  </si>
  <si>
    <t>Глава городского округа
город Воронеж</t>
  </si>
  <si>
    <t>Председатель Воронежской</t>
  </si>
  <si>
    <t>город Воронеж</t>
  </si>
  <si>
    <t>В.Ю. Кстенин</t>
  </si>
  <si>
    <t>В.Ф. Ходырев</t>
  </si>
  <si>
    <t>Школа по ул. Покровская, 18/5 в г. Воронеж  (ЖК "Каштановый")</t>
  </si>
  <si>
    <t>Экспериментальный образовательный центр на 2860 мест в г. Воронеж (включая ПИР)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</si>
</sst>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000"/>
    <numFmt numFmtId="165" formatCode="#,##0.0"/>
    <numFmt numFmtId="166" formatCode="#,##0.0000"/>
    <numFmt numFmtId="167" formatCode="#,###"/>
    <numFmt numFmtId="168" formatCode="#,##0.000"/>
  </numFmts>
  <fonts count="2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4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3"/>
      <name val="Calibri"/>
      <family val="2"/>
      <charset val="204"/>
    </font>
    <font>
      <sz val="11"/>
      <color rgb="FFFF0000"/>
      <name val="Calibri"/>
      <family val="2"/>
      <charset val="204"/>
      <scheme val="minor"/>
    </font>
    <font>
      <sz val="13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4">
    <xf numFmtId="0" fontId="0" fillId="0" borderId="0" xfId="0"/>
    <xf numFmtId="0" fontId="2" fillId="2" borderId="0" xfId="1" applyFont="1" applyFill="1" applyAlignment="1">
      <alignment horizontal="center" vertical="center" wrapText="1"/>
    </xf>
    <xf numFmtId="0" fontId="3" fillId="2" borderId="0" xfId="1" applyFont="1" applyFill="1" applyAlignment="1">
      <alignment horizontal="center" vertical="center" wrapText="1"/>
    </xf>
    <xf numFmtId="49" fontId="2" fillId="2" borderId="0" xfId="1" applyNumberFormat="1" applyFont="1" applyFill="1" applyAlignment="1">
      <alignment horizontal="center" vertical="center" wrapText="1"/>
    </xf>
    <xf numFmtId="0" fontId="2" fillId="2" borderId="0" xfId="1" applyFont="1" applyFill="1" applyBorder="1" applyAlignment="1">
      <alignment horizontal="center" vertical="center" wrapText="1"/>
    </xf>
    <xf numFmtId="164" fontId="3" fillId="2" borderId="0" xfId="1" applyNumberFormat="1" applyFont="1" applyFill="1" applyAlignment="1">
      <alignment horizontal="center" vertical="center" wrapText="1"/>
    </xf>
    <xf numFmtId="3" fontId="2" fillId="2" borderId="0" xfId="1" applyNumberFormat="1" applyFont="1" applyFill="1" applyAlignment="1">
      <alignment horizontal="center" vertical="center" wrapText="1"/>
    </xf>
    <xf numFmtId="3" fontId="3" fillId="2" borderId="0" xfId="1" applyNumberFormat="1" applyFont="1" applyFill="1" applyAlignment="1">
      <alignment horizontal="center" vertical="center" wrapText="1"/>
    </xf>
    <xf numFmtId="49" fontId="2" fillId="2" borderId="2" xfId="1" applyNumberFormat="1" applyFont="1" applyFill="1" applyBorder="1" applyAlignment="1">
      <alignment horizontal="center" vertical="center" wrapText="1"/>
    </xf>
    <xf numFmtId="0" fontId="3" fillId="2" borderId="2" xfId="1" applyNumberFormat="1" applyFont="1" applyFill="1" applyBorder="1" applyAlignment="1" applyProtection="1">
      <alignment horizontal="center" vertical="center" wrapText="1"/>
    </xf>
    <xf numFmtId="165" fontId="2" fillId="2" borderId="2" xfId="1" applyNumberFormat="1" applyFont="1" applyFill="1" applyBorder="1" applyAlignment="1">
      <alignment horizontal="center" vertical="center" wrapText="1"/>
    </xf>
    <xf numFmtId="166" fontId="3" fillId="2" borderId="2" xfId="1" applyNumberFormat="1" applyFont="1" applyFill="1" applyBorder="1" applyAlignment="1">
      <alignment horizontal="center" vertical="center" wrapText="1"/>
    </xf>
    <xf numFmtId="164" fontId="3" fillId="2" borderId="2" xfId="1" applyNumberFormat="1" applyFont="1" applyFill="1" applyBorder="1" applyAlignment="1">
      <alignment horizontal="center" vertical="center" wrapText="1"/>
    </xf>
    <xf numFmtId="164" fontId="2" fillId="2" borderId="2" xfId="1" applyNumberFormat="1" applyFont="1" applyFill="1" applyBorder="1" applyAlignment="1">
      <alignment horizontal="center" vertical="center" wrapText="1"/>
    </xf>
    <xf numFmtId="0" fontId="5" fillId="2" borderId="2" xfId="1" applyNumberFormat="1" applyFont="1" applyFill="1" applyBorder="1" applyAlignment="1" applyProtection="1">
      <alignment horizontal="center" vertical="center" wrapText="1"/>
    </xf>
    <xf numFmtId="3" fontId="2" fillId="2" borderId="2" xfId="1" applyNumberFormat="1" applyFont="1" applyFill="1" applyBorder="1" applyAlignment="1">
      <alignment horizontal="center" vertical="center" wrapText="1"/>
    </xf>
    <xf numFmtId="166" fontId="2" fillId="2" borderId="2" xfId="1" applyNumberFormat="1" applyFont="1" applyFill="1" applyBorder="1" applyAlignment="1">
      <alignment horizontal="center" vertical="center" wrapText="1"/>
    </xf>
    <xf numFmtId="3" fontId="5" fillId="2" borderId="2" xfId="1" applyNumberFormat="1" applyFont="1" applyFill="1" applyBorder="1" applyAlignment="1" applyProtection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top" wrapText="1"/>
    </xf>
    <xf numFmtId="0" fontId="3" fillId="2" borderId="2" xfId="1" applyFont="1" applyFill="1" applyBorder="1" applyAlignment="1">
      <alignment horizontal="center" vertical="center" wrapText="1"/>
    </xf>
    <xf numFmtId="49" fontId="3" fillId="2" borderId="2" xfId="1" applyNumberFormat="1" applyFont="1" applyFill="1" applyBorder="1" applyAlignment="1">
      <alignment horizontal="center" vertical="center" wrapText="1"/>
    </xf>
    <xf numFmtId="165" fontId="3" fillId="2" borderId="2" xfId="1" applyNumberFormat="1" applyFont="1" applyFill="1" applyBorder="1" applyAlignment="1">
      <alignment horizontal="center" vertical="center" wrapText="1"/>
    </xf>
    <xf numFmtId="4" fontId="2" fillId="2" borderId="2" xfId="1" applyNumberFormat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/>
    </xf>
    <xf numFmtId="165" fontId="6" fillId="2" borderId="2" xfId="1" applyNumberFormat="1" applyFont="1" applyFill="1" applyBorder="1" applyAlignment="1">
      <alignment horizontal="center" vertical="center" wrapText="1"/>
    </xf>
    <xf numFmtId="164" fontId="6" fillId="2" borderId="2" xfId="1" applyNumberFormat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left" vertical="center" wrapText="1"/>
    </xf>
    <xf numFmtId="0" fontId="2" fillId="2" borderId="2" xfId="1" applyFont="1" applyFill="1" applyBorder="1" applyAlignment="1">
      <alignment horizontal="left" vertical="center" wrapText="1"/>
    </xf>
    <xf numFmtId="0" fontId="0" fillId="2" borderId="0" xfId="0" applyFill="1"/>
    <xf numFmtId="4" fontId="6" fillId="2" borderId="2" xfId="1" applyNumberFormat="1" applyFont="1" applyFill="1" applyBorder="1" applyAlignment="1">
      <alignment horizontal="center" vertical="center" wrapText="1"/>
    </xf>
    <xf numFmtId="3" fontId="3" fillId="2" borderId="2" xfId="1" applyNumberFormat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left" vertical="center" wrapText="1"/>
    </xf>
    <xf numFmtId="49" fontId="9" fillId="2" borderId="2" xfId="1" applyNumberFormat="1" applyFont="1" applyFill="1" applyBorder="1" applyAlignment="1">
      <alignment horizontal="center" vertical="center" wrapText="1"/>
    </xf>
    <xf numFmtId="3" fontId="6" fillId="2" borderId="2" xfId="1" applyNumberFormat="1" applyFont="1" applyFill="1" applyBorder="1" applyAlignment="1">
      <alignment horizontal="center" vertical="center" wrapText="1"/>
    </xf>
    <xf numFmtId="165" fontId="5" fillId="2" borderId="2" xfId="1" applyNumberFormat="1" applyFont="1" applyFill="1" applyBorder="1" applyAlignment="1">
      <alignment horizontal="center" vertical="center" wrapText="1"/>
    </xf>
    <xf numFmtId="49" fontId="4" fillId="2" borderId="2" xfId="1" applyNumberFormat="1" applyFont="1" applyFill="1" applyBorder="1" applyAlignment="1">
      <alignment horizontal="center" vertical="center" wrapText="1"/>
    </xf>
    <xf numFmtId="49" fontId="7" fillId="2" borderId="2" xfId="1" applyNumberFormat="1" applyFont="1" applyFill="1" applyBorder="1" applyAlignment="1">
      <alignment horizontal="center" vertical="center" wrapText="1"/>
    </xf>
    <xf numFmtId="3" fontId="2" fillId="2" borderId="2" xfId="1" applyNumberFormat="1" applyFont="1" applyFill="1" applyBorder="1" applyAlignment="1">
      <alignment horizontal="left" vertical="center" wrapText="1"/>
    </xf>
    <xf numFmtId="49" fontId="10" fillId="2" borderId="2" xfId="1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top" wrapText="1"/>
    </xf>
    <xf numFmtId="3" fontId="0" fillId="0" borderId="0" xfId="0" applyNumberFormat="1"/>
    <xf numFmtId="0" fontId="10" fillId="2" borderId="2" xfId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top" wrapText="1"/>
    </xf>
    <xf numFmtId="0" fontId="6" fillId="2" borderId="2" xfId="1" applyNumberFormat="1" applyFont="1" applyFill="1" applyBorder="1" applyAlignment="1" applyProtection="1">
      <alignment horizontal="center" vertical="center" wrapText="1"/>
    </xf>
    <xf numFmtId="49" fontId="11" fillId="2" borderId="2" xfId="1" applyNumberFormat="1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left" vertical="top" wrapText="1"/>
    </xf>
    <xf numFmtId="4" fontId="3" fillId="2" borderId="2" xfId="1" applyNumberFormat="1" applyFont="1" applyFill="1" applyBorder="1" applyAlignment="1">
      <alignment horizontal="center" vertical="center" wrapText="1"/>
    </xf>
    <xf numFmtId="2" fontId="0" fillId="0" borderId="0" xfId="0" applyNumberFormat="1"/>
    <xf numFmtId="3" fontId="10" fillId="2" borderId="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165" fontId="3" fillId="2" borderId="2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top" wrapText="1"/>
    </xf>
    <xf numFmtId="3" fontId="13" fillId="2" borderId="2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3" fontId="6" fillId="2" borderId="2" xfId="0" applyNumberFormat="1" applyFont="1" applyFill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center" vertical="center" wrapText="1"/>
    </xf>
    <xf numFmtId="165" fontId="6" fillId="2" borderId="2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3" fontId="5" fillId="2" borderId="2" xfId="0" applyNumberFormat="1" applyFont="1" applyFill="1" applyBorder="1" applyAlignment="1" applyProtection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165" fontId="2" fillId="2" borderId="2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166" fontId="6" fillId="2" borderId="2" xfId="1" applyNumberFormat="1" applyFont="1" applyFill="1" applyBorder="1" applyAlignment="1">
      <alignment horizontal="center" vertical="center" wrapText="1"/>
    </xf>
    <xf numFmtId="3" fontId="10" fillId="2" borderId="2" xfId="1" applyNumberFormat="1" applyFont="1" applyFill="1" applyBorder="1" applyAlignment="1">
      <alignment horizontal="center" vertical="center" wrapText="1"/>
    </xf>
    <xf numFmtId="49" fontId="14" fillId="2" borderId="2" xfId="1" applyNumberFormat="1" applyFont="1" applyFill="1" applyBorder="1" applyAlignment="1">
      <alignment horizontal="center" vertical="center" wrapText="1"/>
    </xf>
    <xf numFmtId="3" fontId="3" fillId="2" borderId="2" xfId="1" applyNumberFormat="1" applyFont="1" applyFill="1" applyBorder="1" applyAlignment="1">
      <alignment horizontal="left" vertical="center" wrapText="1"/>
    </xf>
    <xf numFmtId="0" fontId="3" fillId="2" borderId="2" xfId="1" applyFont="1" applyFill="1" applyBorder="1" applyAlignment="1">
      <alignment vertical="center" wrapText="1"/>
    </xf>
    <xf numFmtId="0" fontId="2" fillId="2" borderId="2" xfId="1" applyNumberFormat="1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>
      <alignment vertical="top" wrapText="1"/>
    </xf>
    <xf numFmtId="0" fontId="10" fillId="2" borderId="2" xfId="1" applyFont="1" applyFill="1" applyBorder="1" applyAlignment="1">
      <alignment horizontal="left" vertical="center" wrapText="1"/>
    </xf>
    <xf numFmtId="0" fontId="16" fillId="2" borderId="2" xfId="1" applyFont="1" applyFill="1" applyBorder="1" applyAlignment="1">
      <alignment horizontal="left" vertical="center" wrapText="1"/>
    </xf>
    <xf numFmtId="0" fontId="17" fillId="2" borderId="2" xfId="1" applyFont="1" applyFill="1" applyBorder="1" applyAlignment="1">
      <alignment horizontal="left" vertical="center" wrapText="1"/>
    </xf>
    <xf numFmtId="0" fontId="3" fillId="2" borderId="2" xfId="1" applyNumberFormat="1" applyFont="1" applyFill="1" applyBorder="1" applyAlignment="1">
      <alignment horizontal="left" vertical="center" wrapText="1"/>
    </xf>
    <xf numFmtId="164" fontId="2" fillId="2" borderId="0" xfId="1" applyNumberFormat="1" applyFont="1" applyFill="1" applyAlignment="1">
      <alignment horizontal="center" vertical="center" wrapText="1"/>
    </xf>
    <xf numFmtId="3" fontId="2" fillId="2" borderId="0" xfId="1" applyNumberFormat="1" applyFont="1" applyFill="1" applyAlignment="1">
      <alignment horizontal="right" vertical="center" wrapText="1"/>
    </xf>
    <xf numFmtId="49" fontId="2" fillId="3" borderId="0" xfId="0" applyNumberFormat="1" applyFont="1" applyFill="1" applyAlignment="1">
      <alignment horizontal="center" vertical="top" wrapText="1"/>
    </xf>
    <xf numFmtId="0" fontId="2" fillId="2" borderId="0" xfId="0" applyFont="1" applyFill="1" applyAlignment="1">
      <alignment horizontal="center" vertical="top" wrapText="1"/>
    </xf>
    <xf numFmtId="0" fontId="2" fillId="3" borderId="0" xfId="0" applyFont="1" applyFill="1" applyAlignment="1">
      <alignment horizontal="center" vertical="top" wrapText="1"/>
    </xf>
    <xf numFmtId="165" fontId="7" fillId="3" borderId="0" xfId="0" applyNumberFormat="1" applyFont="1" applyFill="1" applyAlignment="1">
      <alignment horizontal="center" vertical="top" wrapText="1"/>
    </xf>
    <xf numFmtId="164" fontId="7" fillId="3" borderId="0" xfId="0" applyNumberFormat="1" applyFont="1" applyFill="1" applyAlignment="1">
      <alignment horizontal="center" vertical="top" wrapText="1"/>
    </xf>
    <xf numFmtId="164" fontId="7" fillId="2" borderId="0" xfId="0" applyNumberFormat="1" applyFont="1" applyFill="1" applyAlignment="1">
      <alignment horizontal="center" vertical="top" wrapText="1"/>
    </xf>
    <xf numFmtId="49" fontId="3" fillId="3" borderId="0" xfId="0" applyNumberFormat="1" applyFont="1" applyFill="1" applyAlignment="1">
      <alignment horizontal="right" vertical="top" wrapText="1"/>
    </xf>
    <xf numFmtId="49" fontId="3" fillId="2" borderId="0" xfId="0" applyNumberFormat="1" applyFont="1" applyFill="1" applyAlignment="1">
      <alignment horizontal="center" vertical="top" wrapText="1"/>
    </xf>
    <xf numFmtId="49" fontId="3" fillId="3" borderId="0" xfId="0" applyNumberFormat="1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 wrapText="1"/>
    </xf>
    <xf numFmtId="49" fontId="2" fillId="3" borderId="0" xfId="0" applyNumberFormat="1" applyFont="1" applyFill="1" applyBorder="1" applyAlignment="1">
      <alignment horizontal="center" vertical="top" wrapText="1"/>
    </xf>
    <xf numFmtId="165" fontId="2" fillId="3" borderId="0" xfId="0" applyNumberFormat="1" applyFont="1" applyFill="1" applyBorder="1" applyAlignment="1">
      <alignment horizontal="center" vertical="top" wrapText="1"/>
    </xf>
    <xf numFmtId="164" fontId="2" fillId="3" borderId="0" xfId="0" applyNumberFormat="1" applyFont="1" applyFill="1" applyBorder="1" applyAlignment="1">
      <alignment horizontal="center" vertical="top" wrapText="1"/>
    </xf>
    <xf numFmtId="164" fontId="2" fillId="2" borderId="0" xfId="0" applyNumberFormat="1" applyFont="1" applyFill="1" applyBorder="1" applyAlignment="1">
      <alignment horizontal="center" vertical="top" wrapText="1"/>
    </xf>
    <xf numFmtId="164" fontId="0" fillId="0" borderId="0" xfId="0" applyNumberFormat="1"/>
    <xf numFmtId="164" fontId="0" fillId="2" borderId="0" xfId="0" applyNumberFormat="1" applyFill="1"/>
    <xf numFmtId="167" fontId="3" fillId="2" borderId="2" xfId="1" applyNumberFormat="1" applyFont="1" applyFill="1" applyBorder="1" applyAlignment="1">
      <alignment horizontal="center" vertical="center" wrapText="1"/>
    </xf>
    <xf numFmtId="164" fontId="20" fillId="4" borderId="2" xfId="0" applyNumberFormat="1" applyFont="1" applyFill="1" applyBorder="1"/>
    <xf numFmtId="168" fontId="0" fillId="0" borderId="0" xfId="0" applyNumberFormat="1"/>
    <xf numFmtId="165" fontId="21" fillId="2" borderId="2" xfId="1" applyNumberFormat="1" applyFont="1" applyFill="1" applyBorder="1" applyAlignment="1">
      <alignment horizontal="center" vertical="center" wrapText="1"/>
    </xf>
    <xf numFmtId="165" fontId="3" fillId="2" borderId="2" xfId="1" applyNumberFormat="1" applyFont="1" applyFill="1" applyBorder="1" applyAlignment="1">
      <alignment horizontal="center" vertical="center" wrapText="1"/>
    </xf>
    <xf numFmtId="168" fontId="3" fillId="2" borderId="2" xfId="1" applyNumberFormat="1" applyFont="1" applyFill="1" applyBorder="1" applyAlignment="1">
      <alignment horizontal="center" vertical="center" wrapText="1"/>
    </xf>
    <xf numFmtId="168" fontId="2" fillId="2" borderId="2" xfId="1" applyNumberFormat="1" applyFont="1" applyFill="1" applyBorder="1" applyAlignment="1">
      <alignment horizontal="center" vertical="center" wrapText="1"/>
    </xf>
    <xf numFmtId="168" fontId="6" fillId="2" borderId="2" xfId="1" applyNumberFormat="1" applyFont="1" applyFill="1" applyBorder="1" applyAlignment="1">
      <alignment horizontal="center" vertical="center" wrapText="1"/>
    </xf>
    <xf numFmtId="165" fontId="7" fillId="2" borderId="0" xfId="0" applyNumberFormat="1" applyFont="1" applyFill="1" applyAlignment="1">
      <alignment horizontal="center" vertical="top" wrapText="1"/>
    </xf>
    <xf numFmtId="165" fontId="2" fillId="2" borderId="0" xfId="0" applyNumberFormat="1" applyFont="1" applyFill="1" applyBorder="1" applyAlignment="1">
      <alignment horizontal="center" vertical="top" wrapText="1"/>
    </xf>
    <xf numFmtId="165" fontId="3" fillId="2" borderId="2" xfId="1" applyNumberFormat="1" applyFont="1" applyFill="1" applyBorder="1" applyAlignment="1">
      <alignment horizontal="center" vertical="center" wrapText="1"/>
    </xf>
    <xf numFmtId="167" fontId="0" fillId="0" borderId="0" xfId="0" applyNumberFormat="1"/>
    <xf numFmtId="164" fontId="0" fillId="4" borderId="0" xfId="0" applyNumberFormat="1" applyFill="1"/>
    <xf numFmtId="0" fontId="0" fillId="4" borderId="0" xfId="0" applyFill="1"/>
    <xf numFmtId="0" fontId="3" fillId="2" borderId="0" xfId="1" applyFont="1" applyFill="1" applyAlignment="1">
      <alignment vertical="center" wrapText="1"/>
    </xf>
    <xf numFmtId="49" fontId="4" fillId="2" borderId="0" xfId="1" applyNumberFormat="1" applyFont="1" applyFill="1" applyBorder="1" applyAlignment="1">
      <alignment horizontal="center" vertical="center" wrapText="1"/>
    </xf>
    <xf numFmtId="49" fontId="3" fillId="2" borderId="0" xfId="1" applyNumberFormat="1" applyFont="1" applyFill="1" applyAlignment="1">
      <alignment horizontal="center" vertical="center" wrapText="1"/>
    </xf>
    <xf numFmtId="0" fontId="3" fillId="2" borderId="0" xfId="1" applyFont="1" applyFill="1" applyAlignment="1">
      <alignment horizontal="center" vertical="center" wrapText="1"/>
    </xf>
    <xf numFmtId="0" fontId="3" fillId="2" borderId="1" xfId="1" applyNumberFormat="1" applyFont="1" applyFill="1" applyBorder="1" applyAlignment="1" applyProtection="1">
      <alignment horizontal="right" vertical="center" wrapText="1"/>
    </xf>
    <xf numFmtId="0" fontId="3" fillId="2" borderId="2" xfId="1" applyNumberFormat="1" applyFont="1" applyFill="1" applyBorder="1" applyAlignment="1" applyProtection="1">
      <alignment horizontal="center" vertical="center" wrapText="1"/>
    </xf>
    <xf numFmtId="165" fontId="3" fillId="2" borderId="2" xfId="1" applyNumberFormat="1" applyFont="1" applyFill="1" applyBorder="1" applyAlignment="1">
      <alignment horizontal="center" vertical="center" wrapText="1"/>
    </xf>
    <xf numFmtId="3" fontId="3" fillId="2" borderId="2" xfId="1" applyNumberFormat="1" applyFont="1" applyFill="1" applyBorder="1" applyAlignment="1" applyProtection="1">
      <alignment horizontal="center" vertical="center" wrapText="1"/>
    </xf>
    <xf numFmtId="164" fontId="3" fillId="2" borderId="2" xfId="1" applyNumberFormat="1" applyFont="1" applyFill="1" applyBorder="1" applyAlignment="1" applyProtection="1">
      <alignment horizontal="center" vertical="center" wrapText="1"/>
    </xf>
    <xf numFmtId="164" fontId="3" fillId="2" borderId="3" xfId="1" applyNumberFormat="1" applyFont="1" applyFill="1" applyBorder="1" applyAlignment="1" applyProtection="1">
      <alignment horizontal="center" vertical="center" wrapText="1"/>
    </xf>
    <xf numFmtId="164" fontId="3" fillId="2" borderId="4" xfId="1" applyNumberFormat="1" applyFont="1" applyFill="1" applyBorder="1" applyAlignment="1" applyProtection="1">
      <alignment horizontal="center" vertical="center" wrapText="1"/>
    </xf>
    <xf numFmtId="49" fontId="3" fillId="3" borderId="0" xfId="0" applyNumberFormat="1" applyFont="1" applyFill="1" applyAlignment="1">
      <alignment horizontal="left" vertical="top" wrapText="1"/>
    </xf>
    <xf numFmtId="49" fontId="3" fillId="2" borderId="0" xfId="0" applyNumberFormat="1" applyFont="1" applyFill="1" applyAlignment="1">
      <alignment horizontal="right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377"/>
  <sheetViews>
    <sheetView tabSelected="1" view="pageBreakPreview" topLeftCell="A312" zoomScale="85" zoomScaleNormal="100" zoomScaleSheetLayoutView="85" workbookViewId="0">
      <selection activeCell="U323" sqref="U323"/>
    </sheetView>
  </sheetViews>
  <sheetFormatPr defaultRowHeight="15" x14ac:dyDescent="0.25"/>
  <cols>
    <col min="2" max="2" width="53.140625" style="30" customWidth="1"/>
    <col min="3" max="3" width="9.85546875" customWidth="1"/>
    <col min="4" max="4" width="18.5703125" hidden="1" customWidth="1"/>
    <col min="5" max="5" width="18.5703125" style="95" hidden="1" customWidth="1"/>
    <col min="6" max="6" width="19.28515625" style="96" hidden="1" customWidth="1"/>
    <col min="7" max="7" width="18.5703125" style="96" hidden="1" customWidth="1"/>
    <col min="8" max="8" width="19.140625" style="96" customWidth="1"/>
    <col min="9" max="9" width="18.5703125" style="96" hidden="1" customWidth="1"/>
    <col min="10" max="10" width="19.85546875" style="30" customWidth="1"/>
    <col min="11" max="11" width="20.28515625" style="95" hidden="1" customWidth="1"/>
    <col min="12" max="12" width="17.42578125" style="95" hidden="1" customWidth="1"/>
    <col min="13" max="13" width="20.140625" hidden="1" customWidth="1"/>
    <col min="14" max="14" width="14.28515625" hidden="1" customWidth="1"/>
    <col min="15" max="16" width="0" hidden="1" customWidth="1"/>
  </cols>
  <sheetData>
    <row r="2" spans="1:13" ht="16.5" customHeight="1" x14ac:dyDescent="0.25">
      <c r="A2" s="1"/>
      <c r="B2" s="2"/>
      <c r="C2" s="2"/>
      <c r="D2" s="2"/>
      <c r="E2" s="2"/>
      <c r="F2" s="111" t="s">
        <v>0</v>
      </c>
      <c r="G2" s="111"/>
      <c r="H2" s="114" t="s">
        <v>0</v>
      </c>
      <c r="I2" s="114"/>
      <c r="J2" s="114"/>
    </row>
    <row r="3" spans="1:13" ht="16.5" customHeight="1" x14ac:dyDescent="0.25">
      <c r="A3" s="1"/>
      <c r="B3" s="2"/>
      <c r="C3" s="2"/>
      <c r="D3" s="2"/>
      <c r="E3" s="2"/>
      <c r="F3" s="111" t="s">
        <v>1</v>
      </c>
      <c r="G3" s="111"/>
      <c r="H3" s="114" t="s">
        <v>1</v>
      </c>
      <c r="I3" s="114"/>
      <c r="J3" s="114"/>
    </row>
    <row r="4" spans="1:13" ht="16.5" customHeight="1" x14ac:dyDescent="0.25">
      <c r="A4" s="1"/>
      <c r="B4" s="2"/>
      <c r="C4" s="2"/>
      <c r="D4" s="2"/>
      <c r="E4" s="2"/>
      <c r="F4" s="111" t="s">
        <v>2</v>
      </c>
      <c r="G4" s="111"/>
      <c r="H4" s="114" t="s">
        <v>2</v>
      </c>
      <c r="I4" s="114"/>
      <c r="J4" s="114"/>
    </row>
    <row r="5" spans="1:13" ht="16.5" customHeight="1" x14ac:dyDescent="0.25">
      <c r="A5" s="3"/>
      <c r="B5" s="4"/>
      <c r="C5" s="4"/>
      <c r="D5" s="4"/>
      <c r="E5" s="4"/>
      <c r="F5" s="111" t="s">
        <v>3</v>
      </c>
      <c r="G5" s="111"/>
      <c r="H5" s="114" t="s">
        <v>3</v>
      </c>
      <c r="I5" s="114"/>
      <c r="J5" s="114"/>
    </row>
    <row r="6" spans="1:13" ht="16.5" x14ac:dyDescent="0.25">
      <c r="A6" s="3"/>
      <c r="B6" s="4"/>
      <c r="C6" s="4"/>
      <c r="D6" s="2"/>
      <c r="E6" s="5"/>
      <c r="F6" s="5"/>
      <c r="G6" s="5"/>
      <c r="H6" s="5"/>
      <c r="I6" s="5"/>
      <c r="J6" s="1"/>
    </row>
    <row r="7" spans="1:13" ht="52.5" customHeight="1" x14ac:dyDescent="0.25">
      <c r="A7" s="113" t="s">
        <v>4</v>
      </c>
      <c r="B7" s="113"/>
      <c r="C7" s="113"/>
      <c r="D7" s="113"/>
      <c r="E7" s="113"/>
      <c r="F7" s="113"/>
      <c r="G7" s="113"/>
      <c r="H7" s="113"/>
      <c r="I7" s="113"/>
      <c r="J7" s="113"/>
    </row>
    <row r="8" spans="1:13" ht="27" customHeight="1" x14ac:dyDescent="0.25">
      <c r="A8" s="112" t="s">
        <v>5</v>
      </c>
      <c r="B8" s="112"/>
      <c r="C8" s="112"/>
      <c r="D8" s="112"/>
      <c r="E8" s="112"/>
      <c r="F8" s="112"/>
      <c r="G8" s="112"/>
      <c r="H8" s="112"/>
      <c r="I8" s="112"/>
      <c r="J8" s="112"/>
    </row>
    <row r="9" spans="1:13" ht="16.5" x14ac:dyDescent="0.25">
      <c r="A9" s="1"/>
      <c r="B9" s="6"/>
      <c r="C9" s="7"/>
      <c r="D9" s="7"/>
      <c r="E9" s="5"/>
      <c r="F9" s="5"/>
      <c r="G9" s="5"/>
      <c r="H9" s="5"/>
      <c r="I9" s="5"/>
      <c r="J9" s="6"/>
    </row>
    <row r="10" spans="1:13" ht="16.5" x14ac:dyDescent="0.25">
      <c r="A10" s="115" t="s">
        <v>6</v>
      </c>
      <c r="B10" s="115"/>
      <c r="C10" s="115"/>
      <c r="D10" s="115"/>
      <c r="E10" s="115"/>
      <c r="F10" s="115"/>
      <c r="G10" s="115"/>
      <c r="H10" s="115"/>
      <c r="I10" s="115"/>
      <c r="J10" s="115"/>
    </row>
    <row r="11" spans="1:13" ht="16.5" customHeight="1" x14ac:dyDescent="0.25">
      <c r="A11" s="116" t="s">
        <v>7</v>
      </c>
      <c r="B11" s="116" t="s">
        <v>8</v>
      </c>
      <c r="C11" s="117" t="s">
        <v>9</v>
      </c>
      <c r="D11" s="118" t="s">
        <v>10</v>
      </c>
      <c r="E11" s="119" t="s">
        <v>11</v>
      </c>
      <c r="F11" s="120" t="s">
        <v>12</v>
      </c>
      <c r="G11" s="120" t="s">
        <v>13</v>
      </c>
      <c r="H11" s="119" t="s">
        <v>12</v>
      </c>
      <c r="I11" s="120" t="s">
        <v>13</v>
      </c>
      <c r="J11" s="118" t="s">
        <v>14</v>
      </c>
    </row>
    <row r="12" spans="1:13" ht="51" customHeight="1" x14ac:dyDescent="0.25">
      <c r="A12" s="116"/>
      <c r="B12" s="116"/>
      <c r="C12" s="117"/>
      <c r="D12" s="118"/>
      <c r="E12" s="119"/>
      <c r="F12" s="121"/>
      <c r="G12" s="121"/>
      <c r="H12" s="119"/>
      <c r="I12" s="121"/>
      <c r="J12" s="118"/>
    </row>
    <row r="13" spans="1:13" ht="16.5" x14ac:dyDescent="0.25">
      <c r="A13" s="8"/>
      <c r="B13" s="9" t="s">
        <v>15</v>
      </c>
      <c r="C13" s="10"/>
      <c r="D13" s="11">
        <f>D18+D60+D145+D283+D295+D314+D72</f>
        <v>3587471.5283999997</v>
      </c>
      <c r="E13" s="12">
        <f>E18+E60+E145+E283+E295+E314+E72+E138</f>
        <v>8443304.9419800006</v>
      </c>
      <c r="F13" s="12">
        <f>F18+F60+F145+F283+F295+F314+F72+F138</f>
        <v>8227134.213419999</v>
      </c>
      <c r="G13" s="12">
        <f>G18+G60+G145+G283+G295+G314+G72+G138</f>
        <v>-216170.72856000075</v>
      </c>
      <c r="H13" s="12">
        <f>H18+H60+H145+H283+H295+H314+H72+H138</f>
        <v>7619867.2822499983</v>
      </c>
      <c r="I13" s="12">
        <f>H13-F13</f>
        <v>-607266.93117000069</v>
      </c>
      <c r="J13" s="13"/>
      <c r="K13" s="13">
        <v>7627334.08225</v>
      </c>
      <c r="M13" s="95"/>
    </row>
    <row r="14" spans="1:13" ht="16.5" x14ac:dyDescent="0.25">
      <c r="A14" s="8"/>
      <c r="B14" s="14" t="s">
        <v>16</v>
      </c>
      <c r="C14" s="8"/>
      <c r="D14" s="10"/>
      <c r="E14" s="13"/>
      <c r="F14" s="13"/>
      <c r="G14" s="13"/>
      <c r="H14" s="13"/>
      <c r="I14" s="13"/>
      <c r="J14" s="10"/>
    </row>
    <row r="15" spans="1:13" ht="16.5" x14ac:dyDescent="0.25">
      <c r="A15" s="8"/>
      <c r="B15" s="14" t="s">
        <v>17</v>
      </c>
      <c r="C15" s="8"/>
      <c r="D15" s="15">
        <f>D20+D62+D147+D297+D316+D285+D77</f>
        <v>597735.9</v>
      </c>
      <c r="E15" s="13">
        <f t="shared" ref="E15:H16" si="0">E20+E62+E147+E297+E316+E285+E77+E143</f>
        <v>1072514.2511999998</v>
      </c>
      <c r="F15" s="16">
        <f t="shared" si="0"/>
        <v>1277039.5123000003</v>
      </c>
      <c r="G15" s="16">
        <f t="shared" si="0"/>
        <v>204525.26110000006</v>
      </c>
      <c r="H15" s="16">
        <f t="shared" si="0"/>
        <v>1153350.8483000002</v>
      </c>
      <c r="I15" s="12">
        <f t="shared" ref="I15:I60" si="1">H15-F15</f>
        <v>-123688.66400000011</v>
      </c>
      <c r="J15" s="10"/>
    </row>
    <row r="16" spans="1:13" ht="16.5" x14ac:dyDescent="0.25">
      <c r="A16" s="8"/>
      <c r="B16" s="17" t="s">
        <v>18</v>
      </c>
      <c r="C16" s="8"/>
      <c r="D16" s="16">
        <f>D21+D63+D148+D298+D317+D286+D78</f>
        <v>1487000.0765999998</v>
      </c>
      <c r="E16" s="13">
        <f t="shared" si="0"/>
        <v>5886980.3069799999</v>
      </c>
      <c r="F16" s="16">
        <f t="shared" si="0"/>
        <v>5117335.6884999992</v>
      </c>
      <c r="G16" s="16">
        <f t="shared" si="0"/>
        <v>-769644.61848000006</v>
      </c>
      <c r="H16" s="13">
        <f t="shared" si="0"/>
        <v>4633762.7710199999</v>
      </c>
      <c r="I16" s="12">
        <f t="shared" si="1"/>
        <v>-483572.91747999936</v>
      </c>
      <c r="J16" s="10"/>
    </row>
    <row r="17" spans="1:10" ht="16.5" x14ac:dyDescent="0.25">
      <c r="A17" s="8"/>
      <c r="B17" s="18" t="s">
        <v>19</v>
      </c>
      <c r="C17" s="8"/>
      <c r="D17" s="16">
        <f>D22+D64+D149+D299+D318</f>
        <v>1502735.5518</v>
      </c>
      <c r="E17" s="13">
        <f>E22+E64+E149+E299+E318</f>
        <v>1483810.3838</v>
      </c>
      <c r="F17" s="13">
        <f>F22+F64+F149+F299+F318</f>
        <v>1832759.0126199999</v>
      </c>
      <c r="G17" s="13">
        <f>G22+G64+G149+G299+G318</f>
        <v>348948.62882000027</v>
      </c>
      <c r="H17" s="13">
        <f>H22+H64+H149+H299+H318</f>
        <v>1832753.6629300001</v>
      </c>
      <c r="I17" s="12">
        <f t="shared" si="1"/>
        <v>-5.3496899998281151</v>
      </c>
      <c r="J17" s="10"/>
    </row>
    <row r="18" spans="1:10" ht="16.5" customHeight="1" x14ac:dyDescent="0.25">
      <c r="A18" s="19" t="s">
        <v>20</v>
      </c>
      <c r="B18" s="20" t="s">
        <v>21</v>
      </c>
      <c r="C18" s="21" t="s">
        <v>22</v>
      </c>
      <c r="D18" s="22">
        <f>D20+D21+D22</f>
        <v>0</v>
      </c>
      <c r="E18" s="12">
        <f>E20+E21+E22</f>
        <v>1777527.2</v>
      </c>
      <c r="F18" s="101">
        <f>F20+F21+F22</f>
        <v>928179.6</v>
      </c>
      <c r="G18" s="101">
        <f t="shared" ref="G18" si="2">G20+G21+G22</f>
        <v>-849347.6</v>
      </c>
      <c r="H18" s="107">
        <f>H20+H21+H22</f>
        <v>830605.5</v>
      </c>
      <c r="I18" s="12">
        <f t="shared" si="1"/>
        <v>-97574.099999999977</v>
      </c>
      <c r="J18" s="10"/>
    </row>
    <row r="19" spans="1:10" ht="16.5" customHeight="1" x14ac:dyDescent="0.25">
      <c r="A19" s="21"/>
      <c r="B19" s="17" t="s">
        <v>16</v>
      </c>
      <c r="C19" s="21"/>
      <c r="D19" s="22"/>
      <c r="E19" s="12"/>
      <c r="F19" s="101"/>
      <c r="G19" s="13">
        <f>F19-E19</f>
        <v>0</v>
      </c>
      <c r="H19" s="107"/>
      <c r="I19" s="97">
        <f t="shared" si="1"/>
        <v>0</v>
      </c>
      <c r="J19" s="10"/>
    </row>
    <row r="20" spans="1:10" ht="16.5" customHeight="1" x14ac:dyDescent="0.25">
      <c r="A20" s="21"/>
      <c r="B20" s="14" t="s">
        <v>17</v>
      </c>
      <c r="C20" s="21"/>
      <c r="D20" s="15">
        <f>D39+D46+D50+D54+D58</f>
        <v>0</v>
      </c>
      <c r="E20" s="13">
        <f>E39+E46+E50+E54+E58+E29+E34</f>
        <v>43763.8</v>
      </c>
      <c r="F20" s="10">
        <f>F39+F46+F50+F54+F58+F29+F34</f>
        <v>42916.2</v>
      </c>
      <c r="G20" s="10">
        <f t="shared" ref="G20" si="3">G39+G46+G50+G54+G58+G29+G34</f>
        <v>-847.59999999999991</v>
      </c>
      <c r="H20" s="10">
        <f>H39+H46+H50+H54+H58+H29+H34</f>
        <v>38748.199999999997</v>
      </c>
      <c r="I20" s="97">
        <f t="shared" si="1"/>
        <v>-4168</v>
      </c>
      <c r="J20" s="23"/>
    </row>
    <row r="21" spans="1:10" ht="16.5" customHeight="1" x14ac:dyDescent="0.25">
      <c r="A21" s="21"/>
      <c r="B21" s="17" t="s">
        <v>18</v>
      </c>
      <c r="C21" s="21"/>
      <c r="D21" s="10">
        <f t="shared" ref="D21" si="4">D40+D47+D51+D55+D59</f>
        <v>0</v>
      </c>
      <c r="E21" s="13">
        <f>E40+E47+E51+E55+E59+E30+E35</f>
        <v>1733763.4</v>
      </c>
      <c r="F21" s="10">
        <f>F40+F47+F51+F55+F59+F30+F35</f>
        <v>885263.4</v>
      </c>
      <c r="G21" s="10">
        <f t="shared" ref="G21" si="5">G40+G47+G51+G55+G59+G30+G35</f>
        <v>-848500</v>
      </c>
      <c r="H21" s="10">
        <f>H40+H47+H51+H55+H59+H30+H35</f>
        <v>791857.3</v>
      </c>
      <c r="I21" s="12">
        <f t="shared" si="1"/>
        <v>-93406.099999999977</v>
      </c>
      <c r="J21" s="23"/>
    </row>
    <row r="22" spans="1:10" ht="16.5" hidden="1" customHeight="1" x14ac:dyDescent="0.25">
      <c r="A22" s="21"/>
      <c r="B22" s="18" t="s">
        <v>19</v>
      </c>
      <c r="C22" s="21"/>
      <c r="D22" s="15">
        <f t="shared" ref="D22:J22" si="6">D41</f>
        <v>0</v>
      </c>
      <c r="E22" s="13">
        <f t="shared" si="6"/>
        <v>0</v>
      </c>
      <c r="F22" s="10">
        <f t="shared" si="6"/>
        <v>0</v>
      </c>
      <c r="G22" s="13">
        <f>F22-E22</f>
        <v>0</v>
      </c>
      <c r="H22" s="10">
        <f t="shared" ref="H22" si="7">H41</f>
        <v>0</v>
      </c>
      <c r="I22" s="12">
        <f t="shared" si="1"/>
        <v>0</v>
      </c>
      <c r="J22" s="23">
        <f t="shared" si="6"/>
        <v>0</v>
      </c>
    </row>
    <row r="23" spans="1:10" ht="34.5" customHeight="1" x14ac:dyDescent="0.25">
      <c r="A23" s="21"/>
      <c r="B23" s="24" t="s">
        <v>23</v>
      </c>
      <c r="C23" s="25" t="s">
        <v>24</v>
      </c>
      <c r="D23" s="26">
        <f>D24+D42</f>
        <v>0</v>
      </c>
      <c r="E23" s="27">
        <f>E24+E42</f>
        <v>1777527.2</v>
      </c>
      <c r="F23" s="26">
        <f>F24+F42</f>
        <v>928179.6</v>
      </c>
      <c r="G23" s="26">
        <f t="shared" ref="G23" si="8">G24+G42</f>
        <v>-849347.60000000009</v>
      </c>
      <c r="H23" s="26">
        <f>H24+H42</f>
        <v>830605.5</v>
      </c>
      <c r="I23" s="12">
        <f t="shared" si="1"/>
        <v>-97574.099999999977</v>
      </c>
      <c r="J23" s="23"/>
    </row>
    <row r="24" spans="1:10" ht="49.5" customHeight="1" x14ac:dyDescent="0.25">
      <c r="A24" s="21"/>
      <c r="B24" s="28" t="s">
        <v>25</v>
      </c>
      <c r="C24" s="21" t="s">
        <v>24</v>
      </c>
      <c r="D24" s="22">
        <f t="shared" ref="D24:H24" si="9">D25</f>
        <v>0</v>
      </c>
      <c r="E24" s="12">
        <f t="shared" si="9"/>
        <v>1617877.8</v>
      </c>
      <c r="F24" s="101">
        <f t="shared" si="9"/>
        <v>768530.2</v>
      </c>
      <c r="G24" s="101">
        <f t="shared" si="9"/>
        <v>-849347.60000000009</v>
      </c>
      <c r="H24" s="107">
        <f t="shared" si="9"/>
        <v>768530.2</v>
      </c>
      <c r="I24" s="97">
        <f t="shared" si="1"/>
        <v>0</v>
      </c>
      <c r="J24" s="23"/>
    </row>
    <row r="25" spans="1:10" ht="33" customHeight="1" x14ac:dyDescent="0.25">
      <c r="A25" s="21"/>
      <c r="B25" s="28" t="s">
        <v>26</v>
      </c>
      <c r="C25" s="21" t="s">
        <v>24</v>
      </c>
      <c r="D25" s="22">
        <f>D37</f>
        <v>0</v>
      </c>
      <c r="E25" s="12">
        <f>E37+E27+E32</f>
        <v>1617877.8</v>
      </c>
      <c r="F25" s="101">
        <f>F37+F27+F32</f>
        <v>768530.2</v>
      </c>
      <c r="G25" s="101">
        <f t="shared" ref="G25" si="10">G37+G27+G32</f>
        <v>-849347.60000000009</v>
      </c>
      <c r="H25" s="107">
        <f>H37+H27+H32</f>
        <v>768530.2</v>
      </c>
      <c r="I25" s="97">
        <f t="shared" si="1"/>
        <v>0</v>
      </c>
      <c r="J25" s="23"/>
    </row>
    <row r="26" spans="1:10" ht="104.25" customHeight="1" x14ac:dyDescent="0.25">
      <c r="A26" s="21"/>
      <c r="B26" s="28" t="s">
        <v>27</v>
      </c>
      <c r="C26" s="21"/>
      <c r="D26" s="22"/>
      <c r="E26" s="12">
        <f>E27+E32+E37</f>
        <v>1617877.8</v>
      </c>
      <c r="F26" s="101">
        <f>F27+F32+F37</f>
        <v>768530.2</v>
      </c>
      <c r="G26" s="12">
        <f>G27+G32+G37</f>
        <v>-849347.60000000009</v>
      </c>
      <c r="H26" s="107">
        <f>H27+H32+H37</f>
        <v>768530.2</v>
      </c>
      <c r="I26" s="97">
        <f t="shared" si="1"/>
        <v>0</v>
      </c>
      <c r="J26" s="23"/>
    </row>
    <row r="27" spans="1:10" ht="51" customHeight="1" x14ac:dyDescent="0.25">
      <c r="A27" s="8" t="s">
        <v>28</v>
      </c>
      <c r="B27" s="29" t="s">
        <v>29</v>
      </c>
      <c r="C27" s="8" t="s">
        <v>24</v>
      </c>
      <c r="D27" s="10">
        <f>SUM(D29:D31)</f>
        <v>0</v>
      </c>
      <c r="E27" s="13">
        <f>SUM(E29:E31)</f>
        <v>758519.3</v>
      </c>
      <c r="F27" s="10">
        <f>SUM(F29:F31)</f>
        <v>758520.1</v>
      </c>
      <c r="G27" s="13">
        <f>F27-E27</f>
        <v>0.79999999993015081</v>
      </c>
      <c r="H27" s="10">
        <f>SUM(H29:H31)</f>
        <v>758520.1</v>
      </c>
      <c r="I27" s="97">
        <f t="shared" si="1"/>
        <v>0</v>
      </c>
      <c r="J27" s="23" t="s">
        <v>30</v>
      </c>
    </row>
    <row r="28" spans="1:10" ht="16.5" customHeight="1" x14ac:dyDescent="0.25">
      <c r="A28" s="21"/>
      <c r="B28" s="17" t="s">
        <v>16</v>
      </c>
      <c r="C28" s="8"/>
      <c r="D28" s="10"/>
      <c r="E28" s="13"/>
      <c r="F28" s="10"/>
      <c r="G28" s="13">
        <f>F28-D28</f>
        <v>0</v>
      </c>
      <c r="H28" s="13"/>
      <c r="I28" s="97">
        <f t="shared" si="1"/>
        <v>0</v>
      </c>
      <c r="J28" s="13"/>
    </row>
    <row r="29" spans="1:10" ht="16.5" customHeight="1" x14ac:dyDescent="0.25">
      <c r="A29" s="21"/>
      <c r="B29" s="14" t="s">
        <v>17</v>
      </c>
      <c r="C29" s="8"/>
      <c r="D29" s="15"/>
      <c r="E29" s="13">
        <v>757.8</v>
      </c>
      <c r="F29" s="10">
        <v>758.6</v>
      </c>
      <c r="G29" s="13">
        <f>F29-E29</f>
        <v>0.80000000000006821</v>
      </c>
      <c r="H29" s="10">
        <v>758.6</v>
      </c>
      <c r="I29" s="97">
        <f t="shared" si="1"/>
        <v>0</v>
      </c>
      <c r="J29" s="10"/>
    </row>
    <row r="30" spans="1:10" ht="16.5" customHeight="1" x14ac:dyDescent="0.25">
      <c r="A30" s="21"/>
      <c r="B30" s="17" t="s">
        <v>18</v>
      </c>
      <c r="C30" s="8"/>
      <c r="D30" s="10"/>
      <c r="E30" s="13">
        <v>757761.5</v>
      </c>
      <c r="F30" s="10">
        <v>757761.5</v>
      </c>
      <c r="G30" s="13">
        <f>F30-E30</f>
        <v>0</v>
      </c>
      <c r="H30" s="10">
        <v>757761.5</v>
      </c>
      <c r="I30" s="97">
        <f t="shared" si="1"/>
        <v>0</v>
      </c>
      <c r="J30" s="10"/>
    </row>
    <row r="31" spans="1:10" ht="16.5" hidden="1" customHeight="1" x14ac:dyDescent="0.25">
      <c r="A31" s="21"/>
      <c r="B31" s="18" t="s">
        <v>19</v>
      </c>
      <c r="C31" s="8"/>
      <c r="D31" s="15"/>
      <c r="E31" s="13"/>
      <c r="F31" s="13"/>
      <c r="G31" s="13">
        <f>F31-D31</f>
        <v>0</v>
      </c>
      <c r="H31" s="10"/>
      <c r="I31" s="97">
        <f t="shared" si="1"/>
        <v>0</v>
      </c>
      <c r="J31" s="10"/>
    </row>
    <row r="32" spans="1:10" ht="135" hidden="1" customHeight="1" x14ac:dyDescent="0.25">
      <c r="A32" s="8"/>
      <c r="B32" s="29" t="s">
        <v>31</v>
      </c>
      <c r="C32" s="8" t="s">
        <v>24</v>
      </c>
      <c r="D32" s="10">
        <f>SUM(D34:D36)</f>
        <v>0</v>
      </c>
      <c r="E32" s="13">
        <f>SUM(E34:E36)</f>
        <v>750750</v>
      </c>
      <c r="F32" s="13">
        <f>SUM(F34:F36)</f>
        <v>0</v>
      </c>
      <c r="G32" s="13">
        <f>F32-E32</f>
        <v>-750750</v>
      </c>
      <c r="H32" s="10">
        <f>SUM(H34:H36)</f>
        <v>0</v>
      </c>
      <c r="I32" s="97">
        <f t="shared" si="1"/>
        <v>0</v>
      </c>
      <c r="J32" s="23" t="s">
        <v>30</v>
      </c>
    </row>
    <row r="33" spans="1:12" ht="44.25" hidden="1" customHeight="1" x14ac:dyDescent="0.25">
      <c r="A33" s="21"/>
      <c r="B33" s="17" t="s">
        <v>16</v>
      </c>
      <c r="C33" s="8"/>
      <c r="D33" s="10"/>
      <c r="E33" s="13"/>
      <c r="F33" s="13"/>
      <c r="G33" s="13">
        <f>F33-D33</f>
        <v>0</v>
      </c>
      <c r="H33" s="10"/>
      <c r="I33" s="97">
        <f t="shared" si="1"/>
        <v>0</v>
      </c>
      <c r="J33" s="13"/>
    </row>
    <row r="34" spans="1:12" ht="16.5" hidden="1" customHeight="1" x14ac:dyDescent="0.25">
      <c r="A34" s="21"/>
      <c r="B34" s="14" t="s">
        <v>17</v>
      </c>
      <c r="C34" s="8"/>
      <c r="D34" s="15"/>
      <c r="E34" s="13">
        <v>750</v>
      </c>
      <c r="F34" s="13"/>
      <c r="G34" s="13">
        <f>F34-E34</f>
        <v>-750</v>
      </c>
      <c r="H34" s="10"/>
      <c r="I34" s="97">
        <f t="shared" si="1"/>
        <v>0</v>
      </c>
      <c r="J34" s="10"/>
    </row>
    <row r="35" spans="1:12" ht="16.5" hidden="1" customHeight="1" x14ac:dyDescent="0.25">
      <c r="A35" s="21"/>
      <c r="B35" s="17" t="s">
        <v>18</v>
      </c>
      <c r="C35" s="8"/>
      <c r="D35" s="10"/>
      <c r="E35" s="13">
        <v>750000</v>
      </c>
      <c r="F35" s="13"/>
      <c r="G35" s="13">
        <f>F35-E35</f>
        <v>-750000</v>
      </c>
      <c r="H35" s="10"/>
      <c r="I35" s="97">
        <f t="shared" si="1"/>
        <v>0</v>
      </c>
      <c r="J35" s="10"/>
    </row>
    <row r="36" spans="1:12" ht="16.5" hidden="1" customHeight="1" x14ac:dyDescent="0.25">
      <c r="A36" s="21"/>
      <c r="B36" s="18" t="s">
        <v>19</v>
      </c>
      <c r="C36" s="8"/>
      <c r="D36" s="15"/>
      <c r="E36" s="13"/>
      <c r="F36" s="13"/>
      <c r="G36" s="13">
        <f>F36-D36</f>
        <v>0</v>
      </c>
      <c r="H36" s="10"/>
      <c r="I36" s="97">
        <f t="shared" si="1"/>
        <v>0</v>
      </c>
      <c r="J36" s="10"/>
    </row>
    <row r="37" spans="1:12" ht="69" customHeight="1" x14ac:dyDescent="0.25">
      <c r="A37" s="8" t="s">
        <v>32</v>
      </c>
      <c r="B37" s="29" t="s">
        <v>33</v>
      </c>
      <c r="C37" s="8" t="s">
        <v>24</v>
      </c>
      <c r="D37" s="10">
        <f>SUM(D39:D41)</f>
        <v>0</v>
      </c>
      <c r="E37" s="13">
        <f>SUM(E39:E41)</f>
        <v>108608.5</v>
      </c>
      <c r="F37" s="10">
        <f>SUM(F39:F41)</f>
        <v>10010.1</v>
      </c>
      <c r="G37" s="13">
        <f>F37-E37</f>
        <v>-98598.399999999994</v>
      </c>
      <c r="H37" s="10">
        <f>SUM(H39:H41)</f>
        <v>10010.1</v>
      </c>
      <c r="I37" s="97">
        <f t="shared" si="1"/>
        <v>0</v>
      </c>
      <c r="J37" s="23" t="s">
        <v>30</v>
      </c>
    </row>
    <row r="38" spans="1:12" ht="16.5" customHeight="1" x14ac:dyDescent="0.25">
      <c r="A38" s="21"/>
      <c r="B38" s="17" t="s">
        <v>16</v>
      </c>
      <c r="C38" s="8"/>
      <c r="D38" s="10"/>
      <c r="E38" s="13"/>
      <c r="F38" s="13"/>
      <c r="G38" s="13">
        <f>F38-E38</f>
        <v>0</v>
      </c>
      <c r="H38" s="10"/>
      <c r="I38" s="97">
        <f t="shared" si="1"/>
        <v>0</v>
      </c>
      <c r="J38" s="13"/>
    </row>
    <row r="39" spans="1:12" ht="16.5" customHeight="1" x14ac:dyDescent="0.25">
      <c r="A39" s="21"/>
      <c r="B39" s="14" t="s">
        <v>17</v>
      </c>
      <c r="C39" s="8"/>
      <c r="D39" s="15"/>
      <c r="E39" s="13">
        <v>108.5</v>
      </c>
      <c r="F39" s="10">
        <v>10.1</v>
      </c>
      <c r="G39" s="13">
        <f>F39-E39</f>
        <v>-98.4</v>
      </c>
      <c r="H39" s="10">
        <v>10.1</v>
      </c>
      <c r="I39" s="97">
        <f t="shared" si="1"/>
        <v>0</v>
      </c>
      <c r="J39" s="10"/>
    </row>
    <row r="40" spans="1:12" ht="16.5" customHeight="1" x14ac:dyDescent="0.25">
      <c r="A40" s="21"/>
      <c r="B40" s="17" t="s">
        <v>18</v>
      </c>
      <c r="C40" s="8"/>
      <c r="D40" s="10"/>
      <c r="E40" s="13">
        <v>108500</v>
      </c>
      <c r="F40" s="15">
        <v>10000</v>
      </c>
      <c r="G40" s="13">
        <f>F40-E40</f>
        <v>-98500</v>
      </c>
      <c r="H40" s="15">
        <v>10000</v>
      </c>
      <c r="I40" s="97">
        <f t="shared" si="1"/>
        <v>0</v>
      </c>
      <c r="J40" s="10"/>
    </row>
    <row r="41" spans="1:12" ht="16.5" hidden="1" customHeight="1" x14ac:dyDescent="0.25">
      <c r="A41" s="21"/>
      <c r="B41" s="18" t="s">
        <v>19</v>
      </c>
      <c r="C41" s="8"/>
      <c r="D41" s="15"/>
      <c r="E41" s="13"/>
      <c r="F41" s="13"/>
      <c r="G41" s="13">
        <f>F41-D41</f>
        <v>0</v>
      </c>
      <c r="H41" s="13"/>
      <c r="I41" s="12">
        <f t="shared" si="1"/>
        <v>0</v>
      </c>
      <c r="J41" s="10"/>
    </row>
    <row r="42" spans="1:12" ht="49.5" customHeight="1" x14ac:dyDescent="0.25">
      <c r="A42" s="21"/>
      <c r="B42" s="28" t="s">
        <v>34</v>
      </c>
      <c r="C42" s="21" t="s">
        <v>24</v>
      </c>
      <c r="D42" s="22">
        <f>D43</f>
        <v>0</v>
      </c>
      <c r="E42" s="12">
        <f>E43</f>
        <v>159649.4</v>
      </c>
      <c r="F42" s="101">
        <f>F43</f>
        <v>159649.4</v>
      </c>
      <c r="G42" s="101">
        <f t="shared" ref="G42" si="11">G43</f>
        <v>0</v>
      </c>
      <c r="H42" s="107">
        <f>H43</f>
        <v>62075.3</v>
      </c>
      <c r="I42" s="12">
        <f t="shared" si="1"/>
        <v>-97574.099999999991</v>
      </c>
      <c r="J42" s="23"/>
    </row>
    <row r="43" spans="1:12" ht="49.5" customHeight="1" x14ac:dyDescent="0.25">
      <c r="A43" s="21"/>
      <c r="B43" s="28" t="s">
        <v>35</v>
      </c>
      <c r="C43" s="21" t="s">
        <v>24</v>
      </c>
      <c r="D43" s="22">
        <f>SUM(D44,D48,D52)+D56</f>
        <v>0</v>
      </c>
      <c r="E43" s="12">
        <f>SUM(E44,E48,E52)+E56</f>
        <v>159649.4</v>
      </c>
      <c r="F43" s="101">
        <f>SUM(F44,F48,F52)+F56</f>
        <v>159649.4</v>
      </c>
      <c r="G43" s="101">
        <f t="shared" ref="G43" si="12">SUM(G44,G48,G52)+G56</f>
        <v>0</v>
      </c>
      <c r="H43" s="107">
        <f>SUM(H44,H48,H52)+H56</f>
        <v>62075.3</v>
      </c>
      <c r="I43" s="12">
        <f t="shared" si="1"/>
        <v>-97574.099999999991</v>
      </c>
      <c r="J43" s="23"/>
    </row>
    <row r="44" spans="1:12" s="30" customFormat="1" ht="90.75" customHeight="1" x14ac:dyDescent="0.25">
      <c r="A44" s="8" t="s">
        <v>36</v>
      </c>
      <c r="B44" s="29" t="s">
        <v>37</v>
      </c>
      <c r="C44" s="8" t="s">
        <v>24</v>
      </c>
      <c r="D44" s="10">
        <f>SUM(D46:D47)</f>
        <v>0</v>
      </c>
      <c r="E44" s="13">
        <f>SUM(E46:E47)</f>
        <v>126910.5</v>
      </c>
      <c r="F44" s="23">
        <f>SUM(F46:F47)</f>
        <v>126910.53</v>
      </c>
      <c r="G44" s="13">
        <f t="shared" ref="G44:G51" si="13">F44-E44</f>
        <v>2.9999999998835847E-2</v>
      </c>
      <c r="H44" s="23">
        <f>SUM(H46:H47)</f>
        <v>29336.43</v>
      </c>
      <c r="I44" s="12">
        <f t="shared" si="1"/>
        <v>-97574.1</v>
      </c>
      <c r="J44" s="23" t="s">
        <v>38</v>
      </c>
      <c r="K44" s="96"/>
      <c r="L44" s="96"/>
    </row>
    <row r="45" spans="1:12" s="30" customFormat="1" ht="16.5" customHeight="1" x14ac:dyDescent="0.25">
      <c r="A45" s="8"/>
      <c r="B45" s="17" t="s">
        <v>16</v>
      </c>
      <c r="C45" s="8"/>
      <c r="D45" s="10"/>
      <c r="E45" s="13"/>
      <c r="F45" s="13"/>
      <c r="G45" s="13">
        <f t="shared" si="13"/>
        <v>0</v>
      </c>
      <c r="H45" s="13"/>
      <c r="I45" s="97">
        <f t="shared" si="1"/>
        <v>0</v>
      </c>
      <c r="J45" s="13"/>
      <c r="K45" s="96"/>
      <c r="L45" s="96"/>
    </row>
    <row r="46" spans="1:12" s="30" customFormat="1" ht="16.5" customHeight="1" x14ac:dyDescent="0.25">
      <c r="A46" s="8"/>
      <c r="B46" s="14" t="s">
        <v>17</v>
      </c>
      <c r="C46" s="8"/>
      <c r="D46" s="15"/>
      <c r="E46" s="13">
        <v>33504.400000000001</v>
      </c>
      <c r="F46" s="10">
        <v>33504.400000000001</v>
      </c>
      <c r="G46" s="13">
        <f t="shared" si="13"/>
        <v>0</v>
      </c>
      <c r="H46" s="10">
        <v>29336.400000000001</v>
      </c>
      <c r="I46" s="97">
        <f t="shared" si="1"/>
        <v>-4168</v>
      </c>
      <c r="J46" s="10"/>
      <c r="K46" s="96"/>
      <c r="L46" s="96"/>
    </row>
    <row r="47" spans="1:12" s="30" customFormat="1" ht="16.5" customHeight="1" x14ac:dyDescent="0.25">
      <c r="A47" s="8"/>
      <c r="B47" s="17" t="s">
        <v>18</v>
      </c>
      <c r="C47" s="8"/>
      <c r="D47" s="10"/>
      <c r="E47" s="13">
        <v>93406.1</v>
      </c>
      <c r="F47" s="23">
        <v>93406.13</v>
      </c>
      <c r="G47" s="13">
        <f t="shared" si="13"/>
        <v>2.9999999998835847E-2</v>
      </c>
      <c r="H47" s="23">
        <v>0.03</v>
      </c>
      <c r="I47" s="12">
        <f t="shared" si="1"/>
        <v>-93406.1</v>
      </c>
      <c r="J47" s="10"/>
      <c r="K47" s="96"/>
      <c r="L47" s="96"/>
    </row>
    <row r="48" spans="1:12" s="30" customFormat="1" ht="65.25" customHeight="1" x14ac:dyDescent="0.25">
      <c r="A48" s="8" t="s">
        <v>39</v>
      </c>
      <c r="B48" s="29" t="s">
        <v>40</v>
      </c>
      <c r="C48" s="8" t="s">
        <v>24</v>
      </c>
      <c r="D48" s="10">
        <f>SUM(D50:D51)</f>
        <v>0</v>
      </c>
      <c r="E48" s="13">
        <f>SUM(E50:E51)</f>
        <v>32738.9</v>
      </c>
      <c r="F48" s="23">
        <f>SUM(F50:F51)</f>
        <v>32738.870000000003</v>
      </c>
      <c r="G48" s="13">
        <f t="shared" si="13"/>
        <v>-2.9999999998835847E-2</v>
      </c>
      <c r="H48" s="23">
        <f>SUM(H50:H51)</f>
        <v>32738.870000000003</v>
      </c>
      <c r="I48" s="97">
        <f t="shared" si="1"/>
        <v>0</v>
      </c>
      <c r="J48" s="23" t="s">
        <v>38</v>
      </c>
      <c r="K48" s="96"/>
      <c r="L48" s="96"/>
    </row>
    <row r="49" spans="1:13" ht="16.5" customHeight="1" x14ac:dyDescent="0.25">
      <c r="A49" s="21"/>
      <c r="B49" s="17" t="s">
        <v>16</v>
      </c>
      <c r="C49" s="8"/>
      <c r="D49" s="10"/>
      <c r="E49" s="13"/>
      <c r="F49" s="13"/>
      <c r="G49" s="13">
        <f t="shared" si="13"/>
        <v>0</v>
      </c>
      <c r="H49" s="13"/>
      <c r="I49" s="97">
        <f t="shared" si="1"/>
        <v>0</v>
      </c>
      <c r="J49" s="13"/>
    </row>
    <row r="50" spans="1:13" ht="16.5" customHeight="1" x14ac:dyDescent="0.25">
      <c r="A50" s="21"/>
      <c r="B50" s="14" t="s">
        <v>17</v>
      </c>
      <c r="C50" s="8"/>
      <c r="D50" s="10"/>
      <c r="E50" s="13">
        <v>8643.1</v>
      </c>
      <c r="F50" s="10">
        <v>8643.1</v>
      </c>
      <c r="G50" s="13">
        <f t="shared" si="13"/>
        <v>0</v>
      </c>
      <c r="H50" s="10">
        <v>8643.1</v>
      </c>
      <c r="I50" s="97">
        <f t="shared" si="1"/>
        <v>0</v>
      </c>
      <c r="J50" s="10"/>
    </row>
    <row r="51" spans="1:13" ht="16.5" customHeight="1" x14ac:dyDescent="0.25">
      <c r="A51" s="21"/>
      <c r="B51" s="17" t="s">
        <v>18</v>
      </c>
      <c r="C51" s="8"/>
      <c r="D51" s="10"/>
      <c r="E51" s="13">
        <v>24095.8</v>
      </c>
      <c r="F51" s="23">
        <v>24095.77</v>
      </c>
      <c r="G51" s="13">
        <f t="shared" si="13"/>
        <v>-2.9999999998835847E-2</v>
      </c>
      <c r="H51" s="23">
        <v>24095.77</v>
      </c>
      <c r="I51" s="97">
        <f t="shared" si="1"/>
        <v>0</v>
      </c>
      <c r="J51" s="10"/>
    </row>
    <row r="52" spans="1:13" ht="82.5" hidden="1" customHeight="1" x14ac:dyDescent="0.25">
      <c r="A52" s="8" t="s">
        <v>39</v>
      </c>
      <c r="B52" s="29"/>
      <c r="C52" s="8" t="s">
        <v>24</v>
      </c>
      <c r="D52" s="10">
        <f>SUM(D54:D55)</f>
        <v>0</v>
      </c>
      <c r="E52" s="13">
        <f>SUM(E54:E55)</f>
        <v>0</v>
      </c>
      <c r="F52" s="13">
        <f>SUM(F54:F55)</f>
        <v>0</v>
      </c>
      <c r="G52" s="13">
        <f t="shared" ref="G52:G59" si="14">F52-D52</f>
        <v>0</v>
      </c>
      <c r="H52" s="13">
        <f>SUM(H54:H55)</f>
        <v>0</v>
      </c>
      <c r="I52" s="12">
        <f t="shared" si="1"/>
        <v>0</v>
      </c>
      <c r="J52" s="23" t="s">
        <v>38</v>
      </c>
    </row>
    <row r="53" spans="1:13" ht="16.5" hidden="1" customHeight="1" x14ac:dyDescent="0.25">
      <c r="A53" s="21"/>
      <c r="B53" s="17" t="s">
        <v>16</v>
      </c>
      <c r="C53" s="8"/>
      <c r="D53" s="10"/>
      <c r="E53" s="13"/>
      <c r="F53" s="13"/>
      <c r="G53" s="13">
        <f t="shared" si="14"/>
        <v>0</v>
      </c>
      <c r="H53" s="13"/>
      <c r="I53" s="12">
        <f t="shared" si="1"/>
        <v>0</v>
      </c>
      <c r="J53" s="13"/>
    </row>
    <row r="54" spans="1:13" ht="16.5" hidden="1" customHeight="1" x14ac:dyDescent="0.25">
      <c r="A54" s="21"/>
      <c r="B54" s="14" t="s">
        <v>17</v>
      </c>
      <c r="C54" s="8"/>
      <c r="D54" s="10"/>
      <c r="E54" s="13"/>
      <c r="F54" s="13"/>
      <c r="G54" s="13">
        <f t="shared" si="14"/>
        <v>0</v>
      </c>
      <c r="H54" s="13"/>
      <c r="I54" s="12">
        <f t="shared" si="1"/>
        <v>0</v>
      </c>
      <c r="J54" s="10"/>
    </row>
    <row r="55" spans="1:13" ht="16.5" hidden="1" customHeight="1" x14ac:dyDescent="0.25">
      <c r="A55" s="21"/>
      <c r="B55" s="17" t="s">
        <v>41</v>
      </c>
      <c r="C55" s="8"/>
      <c r="D55" s="10"/>
      <c r="E55" s="13"/>
      <c r="F55" s="13"/>
      <c r="G55" s="13">
        <f t="shared" si="14"/>
        <v>0</v>
      </c>
      <c r="H55" s="13"/>
      <c r="I55" s="12">
        <f t="shared" si="1"/>
        <v>0</v>
      </c>
      <c r="J55" s="10"/>
    </row>
    <row r="56" spans="1:13" ht="66" hidden="1" customHeight="1" x14ac:dyDescent="0.25">
      <c r="A56" s="8" t="s">
        <v>42</v>
      </c>
      <c r="B56" s="29"/>
      <c r="C56" s="8" t="s">
        <v>24</v>
      </c>
      <c r="D56" s="10">
        <f>SUM(D58:D59)</f>
        <v>0</v>
      </c>
      <c r="E56" s="13">
        <f>SUM(E58:E59)</f>
        <v>0</v>
      </c>
      <c r="F56" s="13">
        <f>SUM(F58:F59)</f>
        <v>0</v>
      </c>
      <c r="G56" s="13">
        <f t="shared" si="14"/>
        <v>0</v>
      </c>
      <c r="H56" s="13">
        <f>SUM(H58:H59)</f>
        <v>0</v>
      </c>
      <c r="I56" s="12">
        <f t="shared" si="1"/>
        <v>0</v>
      </c>
      <c r="J56" s="23" t="s">
        <v>38</v>
      </c>
    </row>
    <row r="57" spans="1:13" ht="16.5" hidden="1" customHeight="1" x14ac:dyDescent="0.25">
      <c r="A57" s="21"/>
      <c r="B57" s="17" t="s">
        <v>16</v>
      </c>
      <c r="C57" s="8"/>
      <c r="D57" s="10"/>
      <c r="E57" s="13"/>
      <c r="F57" s="13"/>
      <c r="G57" s="13">
        <f t="shared" si="14"/>
        <v>0</v>
      </c>
      <c r="H57" s="13"/>
      <c r="I57" s="12">
        <f t="shared" si="1"/>
        <v>0</v>
      </c>
      <c r="J57" s="13"/>
    </row>
    <row r="58" spans="1:13" ht="16.5" hidden="1" customHeight="1" x14ac:dyDescent="0.25">
      <c r="A58" s="21"/>
      <c r="B58" s="14" t="s">
        <v>17</v>
      </c>
      <c r="C58" s="8"/>
      <c r="D58" s="10"/>
      <c r="E58" s="13"/>
      <c r="F58" s="13"/>
      <c r="G58" s="13">
        <f t="shared" si="14"/>
        <v>0</v>
      </c>
      <c r="H58" s="13"/>
      <c r="I58" s="12">
        <f t="shared" si="1"/>
        <v>0</v>
      </c>
      <c r="J58" s="10"/>
    </row>
    <row r="59" spans="1:13" ht="16.5" hidden="1" customHeight="1" x14ac:dyDescent="0.25">
      <c r="A59" s="21"/>
      <c r="B59" s="17" t="s">
        <v>41</v>
      </c>
      <c r="C59" s="8"/>
      <c r="D59" s="10"/>
      <c r="E59" s="13"/>
      <c r="F59" s="13"/>
      <c r="G59" s="13">
        <f t="shared" si="14"/>
        <v>0</v>
      </c>
      <c r="H59" s="13"/>
      <c r="I59" s="12">
        <f t="shared" si="1"/>
        <v>0</v>
      </c>
      <c r="J59" s="10"/>
    </row>
    <row r="60" spans="1:13" ht="16.5" x14ac:dyDescent="0.25">
      <c r="A60" s="19" t="s">
        <v>43</v>
      </c>
      <c r="B60" s="20" t="s">
        <v>44</v>
      </c>
      <c r="C60" s="21" t="s">
        <v>45</v>
      </c>
      <c r="D60" s="22">
        <f>SUM(D62:D64)</f>
        <v>297359.40000000002</v>
      </c>
      <c r="E60" s="12">
        <f>SUM(E62:E64)</f>
        <v>2201595.6123800003</v>
      </c>
      <c r="F60" s="12">
        <f>SUM(F62:F64)</f>
        <v>1697620.0850199999</v>
      </c>
      <c r="G60" s="12">
        <f t="shared" ref="G60" si="15">SUM(G62:G64)</f>
        <v>-503975.52735999995</v>
      </c>
      <c r="H60" s="12">
        <f>SUM(H62:H64)</f>
        <v>1711867.9178500001</v>
      </c>
      <c r="I60" s="12">
        <f t="shared" si="1"/>
        <v>14247.832830000203</v>
      </c>
      <c r="J60" s="10"/>
    </row>
    <row r="61" spans="1:13" ht="16.5" customHeight="1" x14ac:dyDescent="0.25">
      <c r="A61" s="21"/>
      <c r="B61" s="17" t="s">
        <v>16</v>
      </c>
      <c r="C61" s="8"/>
      <c r="D61" s="13"/>
      <c r="E61" s="13"/>
      <c r="F61" s="13"/>
      <c r="G61" s="13">
        <f>F61-E61</f>
        <v>0</v>
      </c>
      <c r="H61" s="13"/>
      <c r="I61" s="12"/>
      <c r="J61" s="10"/>
    </row>
    <row r="62" spans="1:13" ht="16.5" customHeight="1" x14ac:dyDescent="0.25">
      <c r="A62" s="21"/>
      <c r="B62" s="14" t="s">
        <v>17</v>
      </c>
      <c r="C62" s="8"/>
      <c r="D62" s="15">
        <f>D69+D122+D136</f>
        <v>93132.9</v>
      </c>
      <c r="E62" s="13">
        <f>E69+E108</f>
        <v>195673.75</v>
      </c>
      <c r="F62" s="23">
        <f>F69+F108</f>
        <v>193240.15000000002</v>
      </c>
      <c r="G62" s="13">
        <f>F62-E62</f>
        <v>-2433.5999999999767</v>
      </c>
      <c r="H62" s="23">
        <f>H69+H108</f>
        <v>212039.45</v>
      </c>
      <c r="I62" s="12">
        <f t="shared" ref="I62:I67" si="16">H62-F62</f>
        <v>18799.299999999988</v>
      </c>
      <c r="J62" s="23"/>
    </row>
    <row r="63" spans="1:13" ht="16.5" customHeight="1" x14ac:dyDescent="0.25">
      <c r="A63" s="21"/>
      <c r="B63" s="17" t="s">
        <v>18</v>
      </c>
      <c r="C63" s="8"/>
      <c r="D63" s="10">
        <f>D70+D123+D137</f>
        <v>103950.1</v>
      </c>
      <c r="E63" s="13">
        <f>E70+E109</f>
        <v>1924570.7303800001</v>
      </c>
      <c r="F63" s="13">
        <f>F70+F109</f>
        <v>1430178.5450200001</v>
      </c>
      <c r="G63" s="13">
        <f>F63-E63</f>
        <v>-494392.18536</v>
      </c>
      <c r="H63" s="13">
        <f>H70+H109</f>
        <v>1425632.4275400001</v>
      </c>
      <c r="I63" s="12">
        <f t="shared" si="16"/>
        <v>-4546.1174800000153</v>
      </c>
      <c r="J63" s="23"/>
    </row>
    <row r="64" spans="1:13" ht="16.5" customHeight="1" x14ac:dyDescent="0.25">
      <c r="A64" s="21"/>
      <c r="B64" s="18" t="s">
        <v>19</v>
      </c>
      <c r="C64" s="8"/>
      <c r="D64" s="10">
        <f>D71</f>
        <v>100276.4</v>
      </c>
      <c r="E64" s="13">
        <f>E71</f>
        <v>81351.131999999998</v>
      </c>
      <c r="F64" s="23">
        <f>F71</f>
        <v>74201.39</v>
      </c>
      <c r="G64" s="13">
        <f>F64-E64</f>
        <v>-7149.7419999999984</v>
      </c>
      <c r="H64" s="13">
        <f>H71</f>
        <v>74196.040309999997</v>
      </c>
      <c r="I64" s="12">
        <f t="shared" si="16"/>
        <v>-5.3496900000027381</v>
      </c>
      <c r="J64" s="23"/>
      <c r="M64" s="95"/>
    </row>
    <row r="65" spans="1:10" ht="17.25" x14ac:dyDescent="0.25">
      <c r="A65" s="25"/>
      <c r="B65" s="24" t="s">
        <v>46</v>
      </c>
      <c r="C65" s="25" t="s">
        <v>47</v>
      </c>
      <c r="D65" s="26">
        <f t="shared" ref="D65:H66" si="17">D66</f>
        <v>288529.40000000002</v>
      </c>
      <c r="E65" s="27">
        <f t="shared" si="17"/>
        <v>315631.61237999995</v>
      </c>
      <c r="F65" s="27">
        <f t="shared" si="17"/>
        <v>279512.38501999999</v>
      </c>
      <c r="G65" s="27">
        <f t="shared" si="17"/>
        <v>-36119.227359999961</v>
      </c>
      <c r="H65" s="27">
        <f t="shared" si="17"/>
        <v>303096.91785000003</v>
      </c>
      <c r="I65" s="12">
        <f t="shared" si="16"/>
        <v>23584.53283000004</v>
      </c>
      <c r="J65" s="31"/>
    </row>
    <row r="66" spans="1:10" ht="82.5" x14ac:dyDescent="0.25">
      <c r="A66" s="21"/>
      <c r="B66" s="29" t="s">
        <v>48</v>
      </c>
      <c r="C66" s="21" t="s">
        <v>47</v>
      </c>
      <c r="D66" s="22">
        <f t="shared" si="17"/>
        <v>288529.40000000002</v>
      </c>
      <c r="E66" s="12">
        <f t="shared" si="17"/>
        <v>315631.61237999995</v>
      </c>
      <c r="F66" s="12">
        <f t="shared" si="17"/>
        <v>279512.38501999999</v>
      </c>
      <c r="G66" s="13">
        <f t="shared" ref="G66:G111" si="18">F66-E66</f>
        <v>-36119.227359999961</v>
      </c>
      <c r="H66" s="12">
        <f t="shared" si="17"/>
        <v>303096.91785000003</v>
      </c>
      <c r="I66" s="12">
        <f t="shared" si="16"/>
        <v>23584.53283000004</v>
      </c>
      <c r="J66" s="10"/>
    </row>
    <row r="67" spans="1:10" ht="49.5" x14ac:dyDescent="0.25">
      <c r="A67" s="8" t="s">
        <v>42</v>
      </c>
      <c r="B67" s="29" t="s">
        <v>49</v>
      </c>
      <c r="C67" s="8" t="s">
        <v>47</v>
      </c>
      <c r="D67" s="10">
        <f>SUM(D69:D71)</f>
        <v>288529.40000000002</v>
      </c>
      <c r="E67" s="13">
        <f>SUM(E69:E71)</f>
        <v>315631.61237999995</v>
      </c>
      <c r="F67" s="13">
        <f>SUM(F69:F71)</f>
        <v>279512.38501999999</v>
      </c>
      <c r="G67" s="13">
        <f t="shared" si="18"/>
        <v>-36119.227359999961</v>
      </c>
      <c r="H67" s="13">
        <f>SUM(H69:H71)</f>
        <v>303096.91785000003</v>
      </c>
      <c r="I67" s="12">
        <f t="shared" si="16"/>
        <v>23584.53283000004</v>
      </c>
      <c r="J67" s="10" t="s">
        <v>50</v>
      </c>
    </row>
    <row r="68" spans="1:10" ht="16.5" x14ac:dyDescent="0.25">
      <c r="A68" s="21"/>
      <c r="B68" s="17" t="s">
        <v>16</v>
      </c>
      <c r="C68" s="8"/>
      <c r="D68" s="13"/>
      <c r="E68" s="13"/>
      <c r="F68" s="13"/>
      <c r="G68" s="13">
        <f t="shared" si="18"/>
        <v>0</v>
      </c>
      <c r="H68" s="13"/>
      <c r="I68" s="12"/>
      <c r="J68" s="10"/>
    </row>
    <row r="69" spans="1:10" ht="16.5" x14ac:dyDescent="0.25">
      <c r="A69" s="21"/>
      <c r="B69" s="14" t="s">
        <v>17</v>
      </c>
      <c r="C69" s="8"/>
      <c r="D69" s="10">
        <v>84302.9</v>
      </c>
      <c r="E69" s="13">
        <f>84302.9+13574.45</f>
        <v>97877.349999999991</v>
      </c>
      <c r="F69" s="23">
        <v>96111.85</v>
      </c>
      <c r="G69" s="13">
        <f t="shared" si="18"/>
        <v>-1765.4999999999854</v>
      </c>
      <c r="H69" s="23">
        <v>124247.85</v>
      </c>
      <c r="I69" s="12">
        <f t="shared" ref="I69:I106" si="19">H69-F69</f>
        <v>28136</v>
      </c>
      <c r="J69" s="10"/>
    </row>
    <row r="70" spans="1:10" ht="16.5" x14ac:dyDescent="0.25">
      <c r="A70" s="21"/>
      <c r="B70" s="17" t="s">
        <v>18</v>
      </c>
      <c r="C70" s="8"/>
      <c r="D70" s="10">
        <f>204226.5-D71</f>
        <v>103950.1</v>
      </c>
      <c r="E70" s="13">
        <f>217754.26238-E71</f>
        <v>136403.13037999999</v>
      </c>
      <c r="F70" s="13">
        <v>109199.14502</v>
      </c>
      <c r="G70" s="13">
        <f t="shared" si="18"/>
        <v>-27203.985359999991</v>
      </c>
      <c r="H70" s="13">
        <f>178849.06785-H71</f>
        <v>104653.02754</v>
      </c>
      <c r="I70" s="12">
        <f t="shared" si="19"/>
        <v>-4546.1174800000008</v>
      </c>
      <c r="J70" s="10"/>
    </row>
    <row r="71" spans="1:10" ht="16.5" x14ac:dyDescent="0.25">
      <c r="A71" s="21"/>
      <c r="B71" s="18" t="s">
        <v>19</v>
      </c>
      <c r="C71" s="8"/>
      <c r="D71" s="10">
        <v>100276.4</v>
      </c>
      <c r="E71" s="13">
        <v>81351.131999999998</v>
      </c>
      <c r="F71" s="23">
        <v>74201.39</v>
      </c>
      <c r="G71" s="13">
        <f t="shared" si="18"/>
        <v>-7149.7419999999984</v>
      </c>
      <c r="H71" s="13">
        <v>74196.040309999997</v>
      </c>
      <c r="I71" s="12">
        <f t="shared" si="19"/>
        <v>-5.3496900000027381</v>
      </c>
      <c r="J71" s="10"/>
    </row>
    <row r="72" spans="1:10" ht="16.5" hidden="1" customHeight="1" x14ac:dyDescent="0.25">
      <c r="A72" s="19" t="s">
        <v>43</v>
      </c>
      <c r="B72" s="20" t="s">
        <v>51</v>
      </c>
      <c r="C72" s="21" t="s">
        <v>52</v>
      </c>
      <c r="D72" s="32">
        <f t="shared" ref="D72:H74" si="20">D73</f>
        <v>0</v>
      </c>
      <c r="E72" s="12">
        <f t="shared" si="20"/>
        <v>0</v>
      </c>
      <c r="F72" s="12">
        <f t="shared" si="20"/>
        <v>0</v>
      </c>
      <c r="G72" s="13">
        <f t="shared" si="18"/>
        <v>0</v>
      </c>
      <c r="H72" s="12">
        <f t="shared" si="20"/>
        <v>0</v>
      </c>
      <c r="I72" s="12">
        <f t="shared" si="19"/>
        <v>0</v>
      </c>
      <c r="J72" s="29"/>
    </row>
    <row r="73" spans="1:10" ht="33" hidden="1" customHeight="1" x14ac:dyDescent="0.25">
      <c r="A73" s="19"/>
      <c r="B73" s="28" t="s">
        <v>53</v>
      </c>
      <c r="C73" s="21" t="s">
        <v>52</v>
      </c>
      <c r="D73" s="32">
        <f t="shared" si="20"/>
        <v>0</v>
      </c>
      <c r="E73" s="12">
        <f t="shared" si="20"/>
        <v>0</v>
      </c>
      <c r="F73" s="12">
        <f t="shared" si="20"/>
        <v>0</v>
      </c>
      <c r="G73" s="13">
        <f t="shared" si="18"/>
        <v>0</v>
      </c>
      <c r="H73" s="12">
        <f t="shared" si="20"/>
        <v>0</v>
      </c>
      <c r="I73" s="12">
        <f t="shared" si="19"/>
        <v>0</v>
      </c>
      <c r="J73" s="29"/>
    </row>
    <row r="74" spans="1:10" ht="82.5" hidden="1" customHeight="1" x14ac:dyDescent="0.25">
      <c r="A74" s="21"/>
      <c r="B74" s="28" t="s">
        <v>54</v>
      </c>
      <c r="C74" s="21" t="s">
        <v>55</v>
      </c>
      <c r="D74" s="32">
        <f t="shared" si="20"/>
        <v>0</v>
      </c>
      <c r="E74" s="12">
        <f t="shared" si="20"/>
        <v>0</v>
      </c>
      <c r="F74" s="12">
        <f t="shared" si="20"/>
        <v>0</v>
      </c>
      <c r="G74" s="13">
        <f t="shared" si="18"/>
        <v>0</v>
      </c>
      <c r="H74" s="12">
        <f t="shared" si="20"/>
        <v>0</v>
      </c>
      <c r="I74" s="12">
        <f t="shared" si="19"/>
        <v>0</v>
      </c>
      <c r="J74" s="29"/>
    </row>
    <row r="75" spans="1:10" ht="49.5" hidden="1" customHeight="1" x14ac:dyDescent="0.25">
      <c r="A75" s="8" t="s">
        <v>32</v>
      </c>
      <c r="B75" s="33" t="s">
        <v>56</v>
      </c>
      <c r="C75" s="8" t="s">
        <v>55</v>
      </c>
      <c r="D75" s="15">
        <f>D77+D78</f>
        <v>0</v>
      </c>
      <c r="E75" s="13">
        <f>E77+E78</f>
        <v>0</v>
      </c>
      <c r="F75" s="13">
        <f>F77+F78</f>
        <v>0</v>
      </c>
      <c r="G75" s="13">
        <f t="shared" si="18"/>
        <v>0</v>
      </c>
      <c r="H75" s="13">
        <f>H77+H78</f>
        <v>0</v>
      </c>
      <c r="I75" s="12">
        <f t="shared" si="19"/>
        <v>0</v>
      </c>
      <c r="J75" s="10" t="s">
        <v>57</v>
      </c>
    </row>
    <row r="76" spans="1:10" ht="16.5" hidden="1" customHeight="1" x14ac:dyDescent="0.25">
      <c r="A76" s="21"/>
      <c r="B76" s="17" t="s">
        <v>16</v>
      </c>
      <c r="C76" s="8"/>
      <c r="D76" s="13"/>
      <c r="E76" s="13"/>
      <c r="F76" s="13"/>
      <c r="G76" s="13">
        <f t="shared" si="18"/>
        <v>0</v>
      </c>
      <c r="H76" s="13"/>
      <c r="I76" s="12">
        <f t="shared" si="19"/>
        <v>0</v>
      </c>
      <c r="J76" s="10"/>
    </row>
    <row r="77" spans="1:10" ht="16.5" hidden="1" customHeight="1" x14ac:dyDescent="0.25">
      <c r="A77" s="21"/>
      <c r="B77" s="14" t="s">
        <v>17</v>
      </c>
      <c r="C77" s="8"/>
      <c r="D77" s="15"/>
      <c r="E77" s="13"/>
      <c r="F77" s="13"/>
      <c r="G77" s="13">
        <f t="shared" si="18"/>
        <v>0</v>
      </c>
      <c r="H77" s="13"/>
      <c r="I77" s="12">
        <f t="shared" si="19"/>
        <v>0</v>
      </c>
      <c r="J77" s="10"/>
    </row>
    <row r="78" spans="1:10" ht="16.5" hidden="1" customHeight="1" x14ac:dyDescent="0.25">
      <c r="A78" s="21"/>
      <c r="B78" s="17"/>
      <c r="C78" s="8"/>
      <c r="D78" s="10"/>
      <c r="E78" s="13"/>
      <c r="F78" s="13"/>
      <c r="G78" s="13">
        <f t="shared" si="18"/>
        <v>0</v>
      </c>
      <c r="H78" s="13"/>
      <c r="I78" s="12">
        <f t="shared" si="19"/>
        <v>0</v>
      </c>
      <c r="J78" s="10"/>
    </row>
    <row r="79" spans="1:10" ht="16.5" hidden="1" customHeight="1" x14ac:dyDescent="0.25">
      <c r="A79" s="21"/>
      <c r="B79" s="14"/>
      <c r="C79" s="8"/>
      <c r="D79" s="10"/>
      <c r="E79" s="13"/>
      <c r="F79" s="13"/>
      <c r="G79" s="13">
        <f t="shared" si="18"/>
        <v>0</v>
      </c>
      <c r="H79" s="13"/>
      <c r="I79" s="12">
        <f t="shared" si="19"/>
        <v>0</v>
      </c>
      <c r="J79" s="10"/>
    </row>
    <row r="80" spans="1:10" ht="82.5" hidden="1" customHeight="1" x14ac:dyDescent="0.25">
      <c r="A80" s="21" t="s">
        <v>32</v>
      </c>
      <c r="B80" s="28" t="s">
        <v>58</v>
      </c>
      <c r="C80" s="21" t="s">
        <v>59</v>
      </c>
      <c r="D80" s="22">
        <f>D82+D83+D84</f>
        <v>0</v>
      </c>
      <c r="E80" s="12">
        <f>E82+E83+E84</f>
        <v>0</v>
      </c>
      <c r="F80" s="12">
        <f>F82+F83+F84</f>
        <v>0</v>
      </c>
      <c r="G80" s="13">
        <f t="shared" si="18"/>
        <v>0</v>
      </c>
      <c r="H80" s="12">
        <f>H82+H83+H84</f>
        <v>0</v>
      </c>
      <c r="I80" s="12">
        <f t="shared" si="19"/>
        <v>0</v>
      </c>
      <c r="J80" s="10">
        <f>J82+J83+J84</f>
        <v>0</v>
      </c>
    </row>
    <row r="81" spans="1:10" ht="16.5" hidden="1" customHeight="1" x14ac:dyDescent="0.25">
      <c r="A81" s="21"/>
      <c r="B81" s="17" t="s">
        <v>16</v>
      </c>
      <c r="C81" s="8"/>
      <c r="D81" s="13"/>
      <c r="E81" s="13"/>
      <c r="F81" s="13"/>
      <c r="G81" s="13">
        <f t="shared" si="18"/>
        <v>0</v>
      </c>
      <c r="H81" s="13"/>
      <c r="I81" s="12">
        <f t="shared" si="19"/>
        <v>0</v>
      </c>
      <c r="J81" s="10"/>
    </row>
    <row r="82" spans="1:10" ht="16.5" hidden="1" customHeight="1" x14ac:dyDescent="0.25">
      <c r="A82" s="21"/>
      <c r="B82" s="18" t="s">
        <v>19</v>
      </c>
      <c r="C82" s="8"/>
      <c r="D82" s="10"/>
      <c r="E82" s="13"/>
      <c r="F82" s="13"/>
      <c r="G82" s="13">
        <f t="shared" si="18"/>
        <v>0</v>
      </c>
      <c r="H82" s="13"/>
      <c r="I82" s="12">
        <f t="shared" si="19"/>
        <v>0</v>
      </c>
      <c r="J82" s="10"/>
    </row>
    <row r="83" spans="1:10" ht="16.5" hidden="1" customHeight="1" x14ac:dyDescent="0.25">
      <c r="A83" s="21"/>
      <c r="B83" s="17" t="s">
        <v>41</v>
      </c>
      <c r="C83" s="8"/>
      <c r="D83" s="10">
        <f>4553.6-4553.6</f>
        <v>0</v>
      </c>
      <c r="E83" s="13">
        <f>4553.6-4553.6</f>
        <v>0</v>
      </c>
      <c r="F83" s="13">
        <f>4553.6-4553.6</f>
        <v>0</v>
      </c>
      <c r="G83" s="13">
        <f t="shared" si="18"/>
        <v>0</v>
      </c>
      <c r="H83" s="13">
        <f>4553.6-4553.6</f>
        <v>0</v>
      </c>
      <c r="I83" s="12">
        <f t="shared" si="19"/>
        <v>0</v>
      </c>
      <c r="J83" s="10"/>
    </row>
    <row r="84" spans="1:10" ht="16.5" hidden="1" customHeight="1" x14ac:dyDescent="0.25">
      <c r="A84" s="21"/>
      <c r="B84" s="14" t="s">
        <v>17</v>
      </c>
      <c r="C84" s="8"/>
      <c r="D84" s="10"/>
      <c r="E84" s="13"/>
      <c r="F84" s="13"/>
      <c r="G84" s="13">
        <f t="shared" si="18"/>
        <v>0</v>
      </c>
      <c r="H84" s="13"/>
      <c r="I84" s="12">
        <f t="shared" si="19"/>
        <v>0</v>
      </c>
      <c r="J84" s="10"/>
    </row>
    <row r="85" spans="1:10" ht="16.5" hidden="1" customHeight="1" x14ac:dyDescent="0.25">
      <c r="A85" s="21"/>
      <c r="B85" s="14"/>
      <c r="C85" s="8"/>
      <c r="D85" s="10"/>
      <c r="E85" s="13"/>
      <c r="F85" s="13"/>
      <c r="G85" s="13">
        <f t="shared" si="18"/>
        <v>0</v>
      </c>
      <c r="H85" s="13"/>
      <c r="I85" s="12">
        <f t="shared" si="19"/>
        <v>0</v>
      </c>
      <c r="J85" s="10"/>
    </row>
    <row r="86" spans="1:10" ht="16.5" hidden="1" customHeight="1" x14ac:dyDescent="0.25">
      <c r="A86" s="21"/>
      <c r="B86" s="28"/>
      <c r="C86" s="8"/>
      <c r="D86" s="32"/>
      <c r="E86" s="12"/>
      <c r="F86" s="12"/>
      <c r="G86" s="13">
        <f t="shared" si="18"/>
        <v>0</v>
      </c>
      <c r="H86" s="12"/>
      <c r="I86" s="12">
        <f t="shared" si="19"/>
        <v>0</v>
      </c>
      <c r="J86" s="10"/>
    </row>
    <row r="87" spans="1:10" ht="16.5" hidden="1" customHeight="1" x14ac:dyDescent="0.25">
      <c r="A87" s="21"/>
      <c r="B87" s="28"/>
      <c r="C87" s="8"/>
      <c r="D87" s="32"/>
      <c r="E87" s="12"/>
      <c r="F87" s="12"/>
      <c r="G87" s="13">
        <f t="shared" si="18"/>
        <v>0</v>
      </c>
      <c r="H87" s="12"/>
      <c r="I87" s="12">
        <f t="shared" si="19"/>
        <v>0</v>
      </c>
      <c r="J87" s="10"/>
    </row>
    <row r="88" spans="1:10" ht="16.5" hidden="1" customHeight="1" x14ac:dyDescent="0.25">
      <c r="A88" s="21"/>
      <c r="B88" s="28"/>
      <c r="C88" s="8"/>
      <c r="D88" s="32"/>
      <c r="E88" s="12"/>
      <c r="F88" s="12"/>
      <c r="G88" s="13">
        <f t="shared" si="18"/>
        <v>0</v>
      </c>
      <c r="H88" s="12"/>
      <c r="I88" s="12">
        <f t="shared" si="19"/>
        <v>0</v>
      </c>
      <c r="J88" s="10"/>
    </row>
    <row r="89" spans="1:10" ht="16.5" hidden="1" customHeight="1" x14ac:dyDescent="0.25">
      <c r="A89" s="21"/>
      <c r="B89" s="28"/>
      <c r="C89" s="8"/>
      <c r="D89" s="32"/>
      <c r="E89" s="12"/>
      <c r="F89" s="12"/>
      <c r="G89" s="13">
        <f t="shared" si="18"/>
        <v>0</v>
      </c>
      <c r="H89" s="12"/>
      <c r="I89" s="12">
        <f t="shared" si="19"/>
        <v>0</v>
      </c>
      <c r="J89" s="10"/>
    </row>
    <row r="90" spans="1:10" ht="16.5" hidden="1" customHeight="1" x14ac:dyDescent="0.25">
      <c r="A90" s="21"/>
      <c r="B90" s="28"/>
      <c r="C90" s="8"/>
      <c r="D90" s="32"/>
      <c r="E90" s="12"/>
      <c r="F90" s="12"/>
      <c r="G90" s="13">
        <f t="shared" si="18"/>
        <v>0</v>
      </c>
      <c r="H90" s="12"/>
      <c r="I90" s="12">
        <f t="shared" si="19"/>
        <v>0</v>
      </c>
      <c r="J90" s="10"/>
    </row>
    <row r="91" spans="1:10" ht="16.5" hidden="1" customHeight="1" x14ac:dyDescent="0.25">
      <c r="A91" s="21"/>
      <c r="B91" s="28"/>
      <c r="C91" s="8"/>
      <c r="D91" s="32"/>
      <c r="E91" s="12"/>
      <c r="F91" s="12"/>
      <c r="G91" s="13">
        <f t="shared" si="18"/>
        <v>0</v>
      </c>
      <c r="H91" s="12"/>
      <c r="I91" s="12">
        <f t="shared" si="19"/>
        <v>0</v>
      </c>
      <c r="J91" s="10"/>
    </row>
    <row r="92" spans="1:10" ht="16.5" hidden="1" customHeight="1" x14ac:dyDescent="0.25">
      <c r="A92" s="21"/>
      <c r="B92" s="28"/>
      <c r="C92" s="8"/>
      <c r="D92" s="32"/>
      <c r="E92" s="12"/>
      <c r="F92" s="12"/>
      <c r="G92" s="13">
        <f t="shared" si="18"/>
        <v>0</v>
      </c>
      <c r="H92" s="12"/>
      <c r="I92" s="12">
        <f t="shared" si="19"/>
        <v>0</v>
      </c>
      <c r="J92" s="10"/>
    </row>
    <row r="93" spans="1:10" ht="16.5" hidden="1" customHeight="1" x14ac:dyDescent="0.25">
      <c r="A93" s="21"/>
      <c r="B93" s="28"/>
      <c r="C93" s="8"/>
      <c r="D93" s="32"/>
      <c r="E93" s="12"/>
      <c r="F93" s="12"/>
      <c r="G93" s="13">
        <f t="shared" si="18"/>
        <v>0</v>
      </c>
      <c r="H93" s="12"/>
      <c r="I93" s="12">
        <f t="shared" si="19"/>
        <v>0</v>
      </c>
      <c r="J93" s="10"/>
    </row>
    <row r="94" spans="1:10" ht="16.5" hidden="1" customHeight="1" x14ac:dyDescent="0.25">
      <c r="A94" s="21"/>
      <c r="B94" s="28"/>
      <c r="C94" s="8"/>
      <c r="D94" s="32"/>
      <c r="E94" s="12"/>
      <c r="F94" s="12"/>
      <c r="G94" s="13">
        <f t="shared" si="18"/>
        <v>0</v>
      </c>
      <c r="H94" s="12"/>
      <c r="I94" s="12">
        <f t="shared" si="19"/>
        <v>0</v>
      </c>
      <c r="J94" s="10"/>
    </row>
    <row r="95" spans="1:10" ht="16.5" hidden="1" customHeight="1" x14ac:dyDescent="0.25">
      <c r="A95" s="21"/>
      <c r="B95" s="28"/>
      <c r="C95" s="8"/>
      <c r="D95" s="32"/>
      <c r="E95" s="12"/>
      <c r="F95" s="12"/>
      <c r="G95" s="13">
        <f t="shared" si="18"/>
        <v>0</v>
      </c>
      <c r="H95" s="12"/>
      <c r="I95" s="12">
        <f t="shared" si="19"/>
        <v>0</v>
      </c>
      <c r="J95" s="10"/>
    </row>
    <row r="96" spans="1:10" ht="16.5" hidden="1" customHeight="1" x14ac:dyDescent="0.25">
      <c r="A96" s="21"/>
      <c r="B96" s="28"/>
      <c r="C96" s="8"/>
      <c r="D96" s="32"/>
      <c r="E96" s="12"/>
      <c r="F96" s="12"/>
      <c r="G96" s="13">
        <f t="shared" si="18"/>
        <v>0</v>
      </c>
      <c r="H96" s="12"/>
      <c r="I96" s="12">
        <f t="shared" si="19"/>
        <v>0</v>
      </c>
      <c r="J96" s="10"/>
    </row>
    <row r="97" spans="1:10" ht="16.5" hidden="1" customHeight="1" x14ac:dyDescent="0.25">
      <c r="A97" s="21"/>
      <c r="B97" s="28"/>
      <c r="C97" s="8"/>
      <c r="D97" s="32"/>
      <c r="E97" s="12"/>
      <c r="F97" s="12"/>
      <c r="G97" s="13">
        <f t="shared" si="18"/>
        <v>0</v>
      </c>
      <c r="H97" s="12"/>
      <c r="I97" s="12">
        <f t="shared" si="19"/>
        <v>0</v>
      </c>
      <c r="J97" s="10"/>
    </row>
    <row r="98" spans="1:10" ht="16.5" hidden="1" customHeight="1" x14ac:dyDescent="0.25">
      <c r="A98" s="21"/>
      <c r="B98" s="28"/>
      <c r="C98" s="8"/>
      <c r="D98" s="32"/>
      <c r="E98" s="12"/>
      <c r="F98" s="12"/>
      <c r="G98" s="13">
        <f t="shared" si="18"/>
        <v>0</v>
      </c>
      <c r="H98" s="12"/>
      <c r="I98" s="12">
        <f t="shared" si="19"/>
        <v>0</v>
      </c>
      <c r="J98" s="10"/>
    </row>
    <row r="99" spans="1:10" ht="16.5" hidden="1" customHeight="1" x14ac:dyDescent="0.25">
      <c r="A99" s="21"/>
      <c r="B99" s="28"/>
      <c r="C99" s="8"/>
      <c r="D99" s="32"/>
      <c r="E99" s="12"/>
      <c r="F99" s="12"/>
      <c r="G99" s="13">
        <f t="shared" si="18"/>
        <v>0</v>
      </c>
      <c r="H99" s="12"/>
      <c r="I99" s="12">
        <f t="shared" si="19"/>
        <v>0</v>
      </c>
      <c r="J99" s="10"/>
    </row>
    <row r="100" spans="1:10" ht="16.5" hidden="1" customHeight="1" x14ac:dyDescent="0.25">
      <c r="A100" s="21"/>
      <c r="B100" s="28"/>
      <c r="C100" s="8"/>
      <c r="D100" s="32"/>
      <c r="E100" s="12"/>
      <c r="F100" s="12"/>
      <c r="G100" s="13">
        <f t="shared" si="18"/>
        <v>0</v>
      </c>
      <c r="H100" s="12"/>
      <c r="I100" s="12">
        <f t="shared" si="19"/>
        <v>0</v>
      </c>
      <c r="J100" s="10"/>
    </row>
    <row r="101" spans="1:10" ht="16.5" hidden="1" customHeight="1" x14ac:dyDescent="0.25">
      <c r="A101" s="21"/>
      <c r="B101" s="28"/>
      <c r="C101" s="8"/>
      <c r="D101" s="32"/>
      <c r="E101" s="12"/>
      <c r="F101" s="12"/>
      <c r="G101" s="13">
        <f t="shared" si="18"/>
        <v>0</v>
      </c>
      <c r="H101" s="12"/>
      <c r="I101" s="12">
        <f t="shared" si="19"/>
        <v>0</v>
      </c>
      <c r="J101" s="10"/>
    </row>
    <row r="102" spans="1:10" ht="16.5" hidden="1" customHeight="1" x14ac:dyDescent="0.25">
      <c r="A102" s="21"/>
      <c r="B102" s="28"/>
      <c r="C102" s="8"/>
      <c r="D102" s="32"/>
      <c r="E102" s="12"/>
      <c r="F102" s="12"/>
      <c r="G102" s="13">
        <f t="shared" si="18"/>
        <v>0</v>
      </c>
      <c r="H102" s="12"/>
      <c r="I102" s="12">
        <f t="shared" si="19"/>
        <v>0</v>
      </c>
      <c r="J102" s="10"/>
    </row>
    <row r="103" spans="1:10" ht="16.5" hidden="1" customHeight="1" x14ac:dyDescent="0.25">
      <c r="A103" s="21"/>
      <c r="B103" s="28"/>
      <c r="C103" s="8"/>
      <c r="D103" s="32"/>
      <c r="E103" s="12"/>
      <c r="F103" s="12"/>
      <c r="G103" s="13">
        <f t="shared" si="18"/>
        <v>0</v>
      </c>
      <c r="H103" s="12"/>
      <c r="I103" s="12">
        <f t="shared" si="19"/>
        <v>0</v>
      </c>
      <c r="J103" s="10"/>
    </row>
    <row r="104" spans="1:10" ht="16.5" hidden="1" customHeight="1" x14ac:dyDescent="0.25">
      <c r="A104" s="21"/>
      <c r="B104" s="28"/>
      <c r="C104" s="8"/>
      <c r="D104" s="32"/>
      <c r="E104" s="12"/>
      <c r="F104" s="12"/>
      <c r="G104" s="13">
        <f t="shared" si="18"/>
        <v>0</v>
      </c>
      <c r="H104" s="12"/>
      <c r="I104" s="12">
        <f t="shared" si="19"/>
        <v>0</v>
      </c>
      <c r="J104" s="10"/>
    </row>
    <row r="105" spans="1:10" ht="34.5" x14ac:dyDescent="0.25">
      <c r="A105" s="34"/>
      <c r="B105" s="24" t="s">
        <v>60</v>
      </c>
      <c r="C105" s="25" t="s">
        <v>61</v>
      </c>
      <c r="D105" s="35">
        <f t="shared" ref="D105:H105" si="21">D106</f>
        <v>8830</v>
      </c>
      <c r="E105" s="27">
        <f t="shared" si="21"/>
        <v>3433860.4</v>
      </c>
      <c r="F105" s="26">
        <f t="shared" si="21"/>
        <v>1418107.7</v>
      </c>
      <c r="G105" s="13">
        <f t="shared" si="18"/>
        <v>-2015752.7</v>
      </c>
      <c r="H105" s="35">
        <f t="shared" si="21"/>
        <v>1408771</v>
      </c>
      <c r="I105" s="12">
        <f t="shared" si="19"/>
        <v>-9336.6999999999534</v>
      </c>
      <c r="J105" s="36"/>
    </row>
    <row r="106" spans="1:10" ht="49.5" x14ac:dyDescent="0.25">
      <c r="A106" s="37"/>
      <c r="B106" s="28" t="s">
        <v>62</v>
      </c>
      <c r="C106" s="21" t="s">
        <v>61</v>
      </c>
      <c r="D106" s="32">
        <f>D110+D133</f>
        <v>8830</v>
      </c>
      <c r="E106" s="12">
        <f>E110+E133+E125</f>
        <v>3433860.4</v>
      </c>
      <c r="F106" s="101">
        <f>F110+F133+F125</f>
        <v>1418107.7</v>
      </c>
      <c r="G106" s="13">
        <f t="shared" si="18"/>
        <v>-2015752.7</v>
      </c>
      <c r="H106" s="32">
        <f>H110+H133+H125</f>
        <v>1408771</v>
      </c>
      <c r="I106" s="12">
        <f t="shared" si="19"/>
        <v>-9336.6999999999534</v>
      </c>
      <c r="J106" s="10"/>
    </row>
    <row r="107" spans="1:10" ht="16.5" x14ac:dyDescent="0.25">
      <c r="A107" s="21"/>
      <c r="B107" s="17" t="s">
        <v>16</v>
      </c>
      <c r="C107" s="8"/>
      <c r="D107" s="13"/>
      <c r="E107" s="13"/>
      <c r="F107" s="10"/>
      <c r="G107" s="13">
        <f t="shared" si="18"/>
        <v>0</v>
      </c>
      <c r="H107" s="13"/>
      <c r="I107" s="12"/>
      <c r="J107" s="10"/>
    </row>
    <row r="108" spans="1:10" ht="16.5" x14ac:dyDescent="0.25">
      <c r="A108" s="21"/>
      <c r="B108" s="14" t="s">
        <v>17</v>
      </c>
      <c r="C108" s="8"/>
      <c r="D108" s="10"/>
      <c r="E108" s="13">
        <f>E118+E122+E128+E136+E113</f>
        <v>97796.4</v>
      </c>
      <c r="F108" s="10">
        <f>F118+F122+F128+F136+F113</f>
        <v>97128.3</v>
      </c>
      <c r="G108" s="13">
        <f t="shared" si="18"/>
        <v>-668.09999999999127</v>
      </c>
      <c r="H108" s="10">
        <f>H118+H122+H128+H136+H113+H132</f>
        <v>87791.6</v>
      </c>
      <c r="I108" s="12">
        <f>H108-F108</f>
        <v>-9336.6999999999971</v>
      </c>
      <c r="J108" s="10"/>
    </row>
    <row r="109" spans="1:10" ht="16.5" x14ac:dyDescent="0.25">
      <c r="A109" s="21"/>
      <c r="B109" s="17" t="s">
        <v>18</v>
      </c>
      <c r="C109" s="8"/>
      <c r="D109" s="10"/>
      <c r="E109" s="13">
        <f>E119+E129+E137</f>
        <v>1788167.6</v>
      </c>
      <c r="F109" s="10">
        <f>F119+F129+F137</f>
        <v>1320979.4000000001</v>
      </c>
      <c r="G109" s="13">
        <f t="shared" si="18"/>
        <v>-467188.19999999995</v>
      </c>
      <c r="H109" s="10">
        <f>H119+H129+H137</f>
        <v>1320979.4000000001</v>
      </c>
      <c r="I109" s="12">
        <f>H109-F109</f>
        <v>0</v>
      </c>
      <c r="J109" s="10"/>
    </row>
    <row r="110" spans="1:10" ht="18.75" x14ac:dyDescent="0.25">
      <c r="A110" s="37"/>
      <c r="B110" s="28" t="s">
        <v>63</v>
      </c>
      <c r="C110" s="21" t="s">
        <v>61</v>
      </c>
      <c r="D110" s="32">
        <f>D120</f>
        <v>8830</v>
      </c>
      <c r="E110" s="12">
        <f>E111+E114</f>
        <v>3105303.8</v>
      </c>
      <c r="F110" s="32">
        <f t="shared" ref="F110" si="22">F111+F114</f>
        <v>1089752</v>
      </c>
      <c r="G110" s="13">
        <f t="shared" si="18"/>
        <v>-2015551.7999999998</v>
      </c>
      <c r="H110" s="107">
        <f>H111+H114</f>
        <v>1080415.3</v>
      </c>
      <c r="I110" s="12">
        <f>H110-F110</f>
        <v>-9336.6999999999534</v>
      </c>
      <c r="J110" s="10"/>
    </row>
    <row r="111" spans="1:10" ht="49.5" x14ac:dyDescent="0.25">
      <c r="A111" s="8" t="s">
        <v>64</v>
      </c>
      <c r="B111" s="39" t="s">
        <v>65</v>
      </c>
      <c r="C111" s="8" t="s">
        <v>61</v>
      </c>
      <c r="D111" s="15">
        <f>SUM(D113:D115)</f>
        <v>8830</v>
      </c>
      <c r="E111" s="13">
        <f>SUM(E113:E115)</f>
        <v>1557407.4</v>
      </c>
      <c r="F111" s="15">
        <f>SUM(F113)</f>
        <v>9511</v>
      </c>
      <c r="G111" s="13">
        <f t="shared" si="18"/>
        <v>-1547896.4</v>
      </c>
      <c r="H111" s="10">
        <f>SUM(H113)</f>
        <v>173.3</v>
      </c>
      <c r="I111" s="12">
        <f>H111-F111</f>
        <v>-9337.7000000000007</v>
      </c>
      <c r="J111" s="10" t="s">
        <v>57</v>
      </c>
    </row>
    <row r="112" spans="1:10" ht="18.75" x14ac:dyDescent="0.25">
      <c r="A112" s="38"/>
      <c r="B112" s="17" t="s">
        <v>16</v>
      </c>
      <c r="C112" s="8"/>
      <c r="D112" s="10"/>
      <c r="E112" s="13"/>
      <c r="F112" s="15"/>
      <c r="G112" s="13"/>
      <c r="H112" s="10"/>
      <c r="I112" s="12"/>
      <c r="J112" s="10"/>
    </row>
    <row r="113" spans="1:10" ht="18.75" x14ac:dyDescent="0.25">
      <c r="A113" s="38"/>
      <c r="B113" s="14" t="s">
        <v>17</v>
      </c>
      <c r="C113" s="8"/>
      <c r="D113" s="15">
        <v>8830</v>
      </c>
      <c r="E113" s="13">
        <f>8830+681</f>
        <v>9511</v>
      </c>
      <c r="F113" s="15">
        <f>8830+681</f>
        <v>9511</v>
      </c>
      <c r="G113" s="13">
        <f>F113-E113</f>
        <v>0</v>
      </c>
      <c r="H113" s="10">
        <v>173.3</v>
      </c>
      <c r="I113" s="12">
        <f>H113-F113</f>
        <v>-9337.7000000000007</v>
      </c>
      <c r="J113" s="10"/>
    </row>
    <row r="114" spans="1:10" ht="55.5" customHeight="1" x14ac:dyDescent="0.25">
      <c r="A114" s="37"/>
      <c r="B114" s="28" t="s">
        <v>66</v>
      </c>
      <c r="C114" s="21"/>
      <c r="D114" s="32"/>
      <c r="E114" s="12">
        <f>E116</f>
        <v>1547896.4</v>
      </c>
      <c r="F114" s="32">
        <f t="shared" ref="F114:G114" si="23">F116</f>
        <v>1080241</v>
      </c>
      <c r="G114" s="12">
        <f t="shared" si="23"/>
        <v>-467655.39999999991</v>
      </c>
      <c r="H114" s="32">
        <f>H116</f>
        <v>1080242</v>
      </c>
      <c r="I114" s="12">
        <f>H114-F114</f>
        <v>1</v>
      </c>
      <c r="J114" s="10"/>
    </row>
    <row r="115" spans="1:10" ht="18.75" customHeight="1" x14ac:dyDescent="0.25">
      <c r="A115" s="37"/>
      <c r="B115" s="28"/>
      <c r="C115" s="21"/>
      <c r="D115" s="32"/>
      <c r="E115" s="12"/>
      <c r="F115" s="32"/>
      <c r="G115" s="13"/>
      <c r="H115" s="32"/>
      <c r="I115" s="12"/>
      <c r="J115" s="10"/>
    </row>
    <row r="116" spans="1:10" ht="49.5" x14ac:dyDescent="0.25">
      <c r="A116" s="8" t="s">
        <v>67</v>
      </c>
      <c r="B116" s="39" t="s">
        <v>68</v>
      </c>
      <c r="C116" s="8" t="s">
        <v>61</v>
      </c>
      <c r="D116" s="15"/>
      <c r="E116" s="13">
        <f>SUM(E118:E119)</f>
        <v>1547896.4</v>
      </c>
      <c r="F116" s="15">
        <f>SUM(F118:F119)</f>
        <v>1080241</v>
      </c>
      <c r="G116" s="13">
        <f t="shared" ref="G116:G141" si="24">F116-E116</f>
        <v>-467655.39999999991</v>
      </c>
      <c r="H116" s="15">
        <f>SUM(H118:H119)</f>
        <v>1080242</v>
      </c>
      <c r="I116" s="12">
        <f>H116-F116</f>
        <v>1</v>
      </c>
      <c r="J116" s="10" t="s">
        <v>57</v>
      </c>
    </row>
    <row r="117" spans="1:10" ht="18.75" x14ac:dyDescent="0.25">
      <c r="A117" s="38"/>
      <c r="B117" s="17" t="s">
        <v>16</v>
      </c>
      <c r="C117" s="8"/>
      <c r="D117" s="10"/>
      <c r="E117" s="13"/>
      <c r="F117" s="13"/>
      <c r="G117" s="13">
        <f t="shared" si="24"/>
        <v>0</v>
      </c>
      <c r="H117" s="13"/>
      <c r="I117" s="12"/>
      <c r="J117" s="10"/>
    </row>
    <row r="118" spans="1:10" ht="18.75" x14ac:dyDescent="0.25">
      <c r="A118" s="38"/>
      <c r="B118" s="14" t="s">
        <v>17</v>
      </c>
      <c r="C118" s="8"/>
      <c r="D118" s="15"/>
      <c r="E118" s="13">
        <v>1546.4</v>
      </c>
      <c r="F118" s="10">
        <v>1079.2</v>
      </c>
      <c r="G118" s="13">
        <f t="shared" si="24"/>
        <v>-467.20000000000005</v>
      </c>
      <c r="H118" s="10">
        <v>1080.2</v>
      </c>
      <c r="I118" s="12">
        <f t="shared" ref="I118:I131" si="25">H118-F118</f>
        <v>1</v>
      </c>
      <c r="J118" s="100"/>
    </row>
    <row r="119" spans="1:10" ht="18.75" x14ac:dyDescent="0.25">
      <c r="A119" s="38"/>
      <c r="B119" s="17" t="s">
        <v>18</v>
      </c>
      <c r="C119" s="8"/>
      <c r="D119" s="15"/>
      <c r="E119" s="13">
        <v>1546350</v>
      </c>
      <c r="F119" s="10">
        <v>1079161.8</v>
      </c>
      <c r="G119" s="13">
        <f t="shared" si="24"/>
        <v>-467188.19999999995</v>
      </c>
      <c r="H119" s="10">
        <v>1079161.8</v>
      </c>
      <c r="I119" s="12">
        <f t="shared" si="25"/>
        <v>0</v>
      </c>
      <c r="J119" s="10"/>
    </row>
    <row r="120" spans="1:10" ht="49.5" hidden="1" x14ac:dyDescent="0.25">
      <c r="A120" s="38"/>
      <c r="B120" s="39" t="s">
        <v>65</v>
      </c>
      <c r="C120" s="8" t="s">
        <v>61</v>
      </c>
      <c r="D120" s="15">
        <f>SUM(D122:D124)</f>
        <v>8830</v>
      </c>
      <c r="E120" s="13">
        <f>SUM(E122:E124)</f>
        <v>0</v>
      </c>
      <c r="F120" s="13">
        <f>SUM(F122:F124)</f>
        <v>0</v>
      </c>
      <c r="G120" s="13">
        <f t="shared" si="24"/>
        <v>0</v>
      </c>
      <c r="H120" s="13">
        <f>SUM(H122:H124)</f>
        <v>0</v>
      </c>
      <c r="I120" s="12">
        <f t="shared" si="25"/>
        <v>0</v>
      </c>
      <c r="J120" s="10" t="s">
        <v>57</v>
      </c>
    </row>
    <row r="121" spans="1:10" ht="18.75" hidden="1" x14ac:dyDescent="0.25">
      <c r="A121" s="38"/>
      <c r="B121" s="17" t="s">
        <v>16</v>
      </c>
      <c r="C121" s="8"/>
      <c r="D121" s="10"/>
      <c r="E121" s="13"/>
      <c r="F121" s="13"/>
      <c r="G121" s="13">
        <f t="shared" si="24"/>
        <v>0</v>
      </c>
      <c r="H121" s="13"/>
      <c r="I121" s="12">
        <f t="shared" si="25"/>
        <v>0</v>
      </c>
      <c r="J121" s="10"/>
    </row>
    <row r="122" spans="1:10" ht="18.75" hidden="1" x14ac:dyDescent="0.25">
      <c r="A122" s="38"/>
      <c r="B122" s="14" t="s">
        <v>17</v>
      </c>
      <c r="C122" s="8"/>
      <c r="D122" s="15">
        <v>8830</v>
      </c>
      <c r="E122" s="13"/>
      <c r="F122" s="13"/>
      <c r="G122" s="13">
        <f t="shared" si="24"/>
        <v>0</v>
      </c>
      <c r="H122" s="13"/>
      <c r="I122" s="12">
        <f t="shared" si="25"/>
        <v>0</v>
      </c>
      <c r="J122" s="10"/>
    </row>
    <row r="123" spans="1:10" ht="18.75" hidden="1" customHeight="1" x14ac:dyDescent="0.25">
      <c r="A123" s="38"/>
      <c r="B123" s="17" t="s">
        <v>41</v>
      </c>
      <c r="C123" s="8"/>
      <c r="D123" s="10"/>
      <c r="E123" s="13"/>
      <c r="F123" s="13"/>
      <c r="G123" s="13">
        <f t="shared" si="24"/>
        <v>0</v>
      </c>
      <c r="H123" s="13"/>
      <c r="I123" s="12">
        <f t="shared" si="25"/>
        <v>0</v>
      </c>
      <c r="J123" s="10"/>
    </row>
    <row r="124" spans="1:10" ht="18.75" hidden="1" customHeight="1" x14ac:dyDescent="0.25">
      <c r="A124" s="38"/>
      <c r="B124" s="18" t="s">
        <v>19</v>
      </c>
      <c r="C124" s="8"/>
      <c r="D124" s="10"/>
      <c r="E124" s="13"/>
      <c r="F124" s="13"/>
      <c r="G124" s="13">
        <f t="shared" si="24"/>
        <v>0</v>
      </c>
      <c r="H124" s="13"/>
      <c r="I124" s="12">
        <f t="shared" si="25"/>
        <v>0</v>
      </c>
      <c r="J124" s="10"/>
    </row>
    <row r="125" spans="1:10" ht="33" customHeight="1" x14ac:dyDescent="0.25">
      <c r="A125" s="38"/>
      <c r="B125" s="28" t="s">
        <v>69</v>
      </c>
      <c r="C125" s="21" t="s">
        <v>61</v>
      </c>
      <c r="D125" s="22">
        <f t="shared" ref="D125:H133" si="26">D126</f>
        <v>0</v>
      </c>
      <c r="E125" s="12">
        <f t="shared" si="26"/>
        <v>290760.90000000002</v>
      </c>
      <c r="F125" s="32">
        <f t="shared" si="26"/>
        <v>290560</v>
      </c>
      <c r="G125" s="13">
        <f t="shared" si="24"/>
        <v>-200.90000000002328</v>
      </c>
      <c r="H125" s="32">
        <f>H126+H130</f>
        <v>290560</v>
      </c>
      <c r="I125" s="12">
        <f t="shared" si="25"/>
        <v>0</v>
      </c>
      <c r="J125" s="10"/>
    </row>
    <row r="126" spans="1:10" ht="63.75" customHeight="1" x14ac:dyDescent="0.25">
      <c r="A126" s="8" t="s">
        <v>70</v>
      </c>
      <c r="B126" s="29" t="s">
        <v>71</v>
      </c>
      <c r="C126" s="8" t="s">
        <v>61</v>
      </c>
      <c r="D126" s="10">
        <f>SUM(D134:D135)</f>
        <v>0</v>
      </c>
      <c r="E126" s="13">
        <f>SUM(E128:E129)</f>
        <v>290760.90000000002</v>
      </c>
      <c r="F126" s="15">
        <f>SUM(F128:F129)</f>
        <v>290560</v>
      </c>
      <c r="G126" s="13">
        <f t="shared" si="24"/>
        <v>-200.90000000002328</v>
      </c>
      <c r="H126" s="15">
        <f>SUM(H128:H129)</f>
        <v>290560</v>
      </c>
      <c r="I126" s="97">
        <f t="shared" si="25"/>
        <v>0</v>
      </c>
      <c r="J126" s="23" t="s">
        <v>72</v>
      </c>
    </row>
    <row r="127" spans="1:10" ht="18.75" x14ac:dyDescent="0.25">
      <c r="A127" s="38"/>
      <c r="B127" s="17" t="s">
        <v>16</v>
      </c>
      <c r="C127" s="8"/>
      <c r="D127" s="10"/>
      <c r="E127" s="13"/>
      <c r="F127" s="15"/>
      <c r="G127" s="13">
        <f t="shared" si="24"/>
        <v>0</v>
      </c>
      <c r="H127" s="15"/>
      <c r="I127" s="97">
        <f t="shared" si="25"/>
        <v>0</v>
      </c>
      <c r="J127" s="10"/>
    </row>
    <row r="128" spans="1:10" ht="18.75" x14ac:dyDescent="0.25">
      <c r="A128" s="38"/>
      <c r="B128" s="14" t="s">
        <v>17</v>
      </c>
      <c r="C128" s="8"/>
      <c r="D128" s="15"/>
      <c r="E128" s="13">
        <v>76760.899999999994</v>
      </c>
      <c r="F128" s="15">
        <v>76560</v>
      </c>
      <c r="G128" s="13">
        <f t="shared" si="24"/>
        <v>-200.89999999999418</v>
      </c>
      <c r="H128" s="15">
        <v>76560</v>
      </c>
      <c r="I128" s="97">
        <f t="shared" si="25"/>
        <v>0</v>
      </c>
      <c r="J128" s="10"/>
    </row>
    <row r="129" spans="1:13" ht="18.75" customHeight="1" x14ac:dyDescent="0.25">
      <c r="A129" s="38"/>
      <c r="B129" s="17" t="s">
        <v>18</v>
      </c>
      <c r="C129" s="8"/>
      <c r="D129" s="10"/>
      <c r="E129" s="13">
        <v>214000</v>
      </c>
      <c r="F129" s="15">
        <v>214000</v>
      </c>
      <c r="G129" s="13">
        <f t="shared" si="24"/>
        <v>0</v>
      </c>
      <c r="H129" s="15">
        <v>214000</v>
      </c>
      <c r="I129" s="97">
        <f t="shared" si="25"/>
        <v>0</v>
      </c>
      <c r="J129" s="10"/>
    </row>
    <row r="130" spans="1:13" ht="61.9" hidden="1" customHeight="1" x14ac:dyDescent="0.25">
      <c r="A130" s="8" t="s">
        <v>73</v>
      </c>
      <c r="B130" s="29" t="s">
        <v>71</v>
      </c>
      <c r="C130" s="8" t="s">
        <v>61</v>
      </c>
      <c r="D130" s="10">
        <f>SUM(D138:D139)</f>
        <v>0</v>
      </c>
      <c r="E130" s="13">
        <f>SUM(E132:E133)</f>
        <v>114556.59999999999</v>
      </c>
      <c r="F130" s="15"/>
      <c r="G130" s="13">
        <f t="shared" si="24"/>
        <v>-114556.59999999999</v>
      </c>
      <c r="H130" s="13">
        <f>H132</f>
        <v>0</v>
      </c>
      <c r="I130" s="12">
        <f t="shared" si="25"/>
        <v>0</v>
      </c>
      <c r="J130" s="23" t="s">
        <v>38</v>
      </c>
    </row>
    <row r="131" spans="1:13" ht="18.75" hidden="1" customHeight="1" x14ac:dyDescent="0.25">
      <c r="A131" s="38"/>
      <c r="B131" s="17" t="s">
        <v>16</v>
      </c>
      <c r="C131" s="8"/>
      <c r="D131" s="10"/>
      <c r="E131" s="13"/>
      <c r="F131" s="15"/>
      <c r="G131" s="13">
        <f t="shared" si="24"/>
        <v>0</v>
      </c>
      <c r="H131" s="13"/>
      <c r="I131" s="97">
        <f t="shared" si="25"/>
        <v>0</v>
      </c>
      <c r="J131" s="10"/>
    </row>
    <row r="132" spans="1:13" ht="18.75" hidden="1" customHeight="1" x14ac:dyDescent="0.25">
      <c r="A132" s="38"/>
      <c r="B132" s="14" t="s">
        <v>17</v>
      </c>
      <c r="C132" s="8"/>
      <c r="D132" s="15"/>
      <c r="E132" s="13">
        <v>76760.899999999994</v>
      </c>
      <c r="F132" s="15"/>
      <c r="G132" s="13">
        <f t="shared" si="24"/>
        <v>-76760.899999999994</v>
      </c>
      <c r="H132" s="13"/>
      <c r="I132" s="12"/>
      <c r="J132" s="10"/>
    </row>
    <row r="133" spans="1:13" ht="49.5" customHeight="1" x14ac:dyDescent="0.25">
      <c r="A133" s="38"/>
      <c r="B133" s="28" t="s">
        <v>35</v>
      </c>
      <c r="C133" s="21" t="s">
        <v>61</v>
      </c>
      <c r="D133" s="22">
        <f t="shared" si="26"/>
        <v>0</v>
      </c>
      <c r="E133" s="12">
        <f t="shared" si="26"/>
        <v>37795.699999999997</v>
      </c>
      <c r="F133" s="101">
        <f t="shared" si="26"/>
        <v>37795.699999999997</v>
      </c>
      <c r="G133" s="13">
        <f t="shared" si="24"/>
        <v>0</v>
      </c>
      <c r="H133" s="107">
        <f t="shared" si="26"/>
        <v>37795.699999999997</v>
      </c>
      <c r="I133" s="97">
        <f t="shared" ref="I133:I164" si="27">H133-F133</f>
        <v>0</v>
      </c>
      <c r="J133" s="10"/>
    </row>
    <row r="134" spans="1:13" ht="68.25" customHeight="1" x14ac:dyDescent="0.25">
      <c r="A134" s="8" t="s">
        <v>73</v>
      </c>
      <c r="B134" s="29" t="s">
        <v>74</v>
      </c>
      <c r="C134" s="8" t="s">
        <v>61</v>
      </c>
      <c r="D134" s="10">
        <f>SUM(D136:D137)</f>
        <v>0</v>
      </c>
      <c r="E134" s="13">
        <f>SUM(E136:E137)</f>
        <v>37795.699999999997</v>
      </c>
      <c r="F134" s="10">
        <f>SUM(F136:F137)</f>
        <v>37795.699999999997</v>
      </c>
      <c r="G134" s="13">
        <f t="shared" si="24"/>
        <v>0</v>
      </c>
      <c r="H134" s="10">
        <f>SUM(H136:H137)</f>
        <v>37795.699999999997</v>
      </c>
      <c r="I134" s="97">
        <f t="shared" si="27"/>
        <v>0</v>
      </c>
      <c r="J134" s="23" t="s">
        <v>38</v>
      </c>
    </row>
    <row r="135" spans="1:13" ht="16.5" customHeight="1" x14ac:dyDescent="0.25">
      <c r="A135" s="21"/>
      <c r="B135" s="17" t="s">
        <v>16</v>
      </c>
      <c r="C135" s="8"/>
      <c r="D135" s="23"/>
      <c r="E135" s="13"/>
      <c r="F135" s="10"/>
      <c r="G135" s="13">
        <f t="shared" si="24"/>
        <v>0</v>
      </c>
      <c r="H135" s="10"/>
      <c r="I135" s="97">
        <f t="shared" si="27"/>
        <v>0</v>
      </c>
      <c r="J135" s="13"/>
    </row>
    <row r="136" spans="1:13" ht="16.5" customHeight="1" x14ac:dyDescent="0.25">
      <c r="A136" s="21"/>
      <c r="B136" s="14" t="s">
        <v>17</v>
      </c>
      <c r="C136" s="8"/>
      <c r="D136" s="10"/>
      <c r="E136" s="13">
        <v>9978.1</v>
      </c>
      <c r="F136" s="10">
        <v>9978.1</v>
      </c>
      <c r="G136" s="13">
        <f t="shared" si="24"/>
        <v>0</v>
      </c>
      <c r="H136" s="10">
        <v>9978.1</v>
      </c>
      <c r="I136" s="97">
        <f t="shared" si="27"/>
        <v>0</v>
      </c>
      <c r="J136" s="10"/>
    </row>
    <row r="137" spans="1:13" ht="16.5" customHeight="1" x14ac:dyDescent="0.25">
      <c r="A137" s="21"/>
      <c r="B137" s="17" t="s">
        <v>18</v>
      </c>
      <c r="C137" s="8"/>
      <c r="D137" s="10"/>
      <c r="E137" s="13">
        <v>27817.599999999999</v>
      </c>
      <c r="F137" s="10">
        <v>27817.599999999999</v>
      </c>
      <c r="G137" s="13">
        <f t="shared" si="24"/>
        <v>0</v>
      </c>
      <c r="H137" s="10">
        <v>27817.599999999999</v>
      </c>
      <c r="I137" s="97">
        <f t="shared" si="27"/>
        <v>0</v>
      </c>
      <c r="J137" s="10"/>
    </row>
    <row r="138" spans="1:13" ht="17.25" x14ac:dyDescent="0.25">
      <c r="A138" s="19" t="s">
        <v>75</v>
      </c>
      <c r="B138" s="24" t="s">
        <v>51</v>
      </c>
      <c r="C138" s="40" t="s">
        <v>52</v>
      </c>
      <c r="D138" s="22">
        <f>D144</f>
        <v>0</v>
      </c>
      <c r="E138" s="12">
        <f t="shared" ref="E138:H140" si="28">E139</f>
        <v>132929.60000000001</v>
      </c>
      <c r="F138" s="101">
        <f t="shared" si="28"/>
        <v>154615.70000000001</v>
      </c>
      <c r="G138" s="13">
        <f t="shared" si="24"/>
        <v>21686.100000000006</v>
      </c>
      <c r="H138" s="107">
        <f t="shared" si="28"/>
        <v>85625.1</v>
      </c>
      <c r="I138" s="12">
        <f t="shared" si="27"/>
        <v>-68990.600000000006</v>
      </c>
      <c r="J138" s="10"/>
    </row>
    <row r="139" spans="1:13" ht="48" customHeight="1" x14ac:dyDescent="0.25">
      <c r="A139" s="21"/>
      <c r="B139" s="28" t="s">
        <v>53</v>
      </c>
      <c r="C139" s="21" t="s">
        <v>52</v>
      </c>
      <c r="D139" s="10"/>
      <c r="E139" s="12">
        <f t="shared" si="28"/>
        <v>132929.60000000001</v>
      </c>
      <c r="F139" s="101">
        <f t="shared" si="28"/>
        <v>154615.70000000001</v>
      </c>
      <c r="G139" s="13">
        <f t="shared" si="24"/>
        <v>21686.100000000006</v>
      </c>
      <c r="H139" s="107">
        <f t="shared" si="28"/>
        <v>85625.1</v>
      </c>
      <c r="I139" s="12">
        <f t="shared" si="27"/>
        <v>-68990.600000000006</v>
      </c>
      <c r="J139" s="10"/>
    </row>
    <row r="140" spans="1:13" ht="47.25" customHeight="1" x14ac:dyDescent="0.25">
      <c r="A140" s="21"/>
      <c r="B140" s="28" t="s">
        <v>76</v>
      </c>
      <c r="C140" s="21" t="s">
        <v>55</v>
      </c>
      <c r="D140" s="10"/>
      <c r="E140" s="12">
        <f t="shared" si="28"/>
        <v>132929.60000000001</v>
      </c>
      <c r="F140" s="101">
        <f t="shared" si="28"/>
        <v>154615.70000000001</v>
      </c>
      <c r="G140" s="13">
        <f t="shared" si="24"/>
        <v>21686.100000000006</v>
      </c>
      <c r="H140" s="107">
        <f t="shared" si="28"/>
        <v>85625.1</v>
      </c>
      <c r="I140" s="12">
        <f t="shared" si="27"/>
        <v>-68990.600000000006</v>
      </c>
      <c r="J140" s="10"/>
    </row>
    <row r="141" spans="1:13" ht="49.5" x14ac:dyDescent="0.25">
      <c r="A141" s="8" t="s">
        <v>77</v>
      </c>
      <c r="B141" s="41" t="s">
        <v>56</v>
      </c>
      <c r="C141" s="8" t="s">
        <v>55</v>
      </c>
      <c r="D141" s="10"/>
      <c r="E141" s="13">
        <f>SUM(E143:E144)</f>
        <v>132929.60000000001</v>
      </c>
      <c r="F141" s="10">
        <f>SUM(F143:F144)</f>
        <v>154615.70000000001</v>
      </c>
      <c r="G141" s="13">
        <f t="shared" si="24"/>
        <v>21686.100000000006</v>
      </c>
      <c r="H141" s="10">
        <f>SUM(H143:H144)</f>
        <v>85625.1</v>
      </c>
      <c r="I141" s="12">
        <f t="shared" si="27"/>
        <v>-68990.600000000006</v>
      </c>
      <c r="J141" s="10" t="s">
        <v>57</v>
      </c>
    </row>
    <row r="142" spans="1:13" ht="18.75" x14ac:dyDescent="0.25">
      <c r="A142" s="37"/>
      <c r="B142" s="17" t="s">
        <v>16</v>
      </c>
      <c r="C142" s="21"/>
      <c r="D142" s="22"/>
      <c r="E142" s="12"/>
      <c r="F142" s="101"/>
      <c r="G142" s="13"/>
      <c r="H142" s="107"/>
      <c r="I142" s="12">
        <f t="shared" si="27"/>
        <v>0</v>
      </c>
      <c r="J142" s="10"/>
    </row>
    <row r="143" spans="1:13" ht="18.75" x14ac:dyDescent="0.25">
      <c r="A143" s="38"/>
      <c r="B143" s="14" t="s">
        <v>17</v>
      </c>
      <c r="C143" s="8"/>
      <c r="D143" s="15"/>
      <c r="E143" s="13">
        <v>35093.4</v>
      </c>
      <c r="F143" s="10">
        <v>40818.6</v>
      </c>
      <c r="G143" s="13">
        <f t="shared" ref="G143:G174" si="29">F143-E143</f>
        <v>5725.1999999999971</v>
      </c>
      <c r="H143" s="10">
        <v>22605.1</v>
      </c>
      <c r="I143" s="12">
        <f t="shared" si="27"/>
        <v>-18213.5</v>
      </c>
      <c r="J143" s="10"/>
      <c r="M143" s="42"/>
    </row>
    <row r="144" spans="1:13" ht="18.75" x14ac:dyDescent="0.25">
      <c r="A144" s="38"/>
      <c r="B144" s="17" t="s">
        <v>18</v>
      </c>
      <c r="C144" s="8"/>
      <c r="D144" s="10"/>
      <c r="E144" s="13">
        <v>97836.2</v>
      </c>
      <c r="F144" s="10">
        <v>113797.1</v>
      </c>
      <c r="G144" s="13">
        <f t="shared" si="29"/>
        <v>15960.900000000009</v>
      </c>
      <c r="H144" s="15">
        <v>63020</v>
      </c>
      <c r="I144" s="12">
        <f t="shared" si="27"/>
        <v>-50777.100000000006</v>
      </c>
      <c r="J144" s="10"/>
    </row>
    <row r="145" spans="1:13" ht="16.5" x14ac:dyDescent="0.25">
      <c r="A145" s="19" t="s">
        <v>78</v>
      </c>
      <c r="B145" s="43" t="s">
        <v>79</v>
      </c>
      <c r="C145" s="40" t="s">
        <v>80</v>
      </c>
      <c r="D145" s="22">
        <f>D151</f>
        <v>3037334.3</v>
      </c>
      <c r="E145" s="12">
        <f>E151</f>
        <v>4163868.6000000006</v>
      </c>
      <c r="F145" s="101">
        <f>F151</f>
        <v>5274979.5999999996</v>
      </c>
      <c r="G145" s="13">
        <f t="shared" si="29"/>
        <v>1111110.9999999991</v>
      </c>
      <c r="H145" s="102">
        <f>H151</f>
        <v>4820029.5359999994</v>
      </c>
      <c r="I145" s="12">
        <f t="shared" si="27"/>
        <v>-454950.06400000025</v>
      </c>
      <c r="J145" s="10"/>
    </row>
    <row r="146" spans="1:13" ht="18.75" x14ac:dyDescent="0.25">
      <c r="A146" s="38"/>
      <c r="B146" s="17" t="s">
        <v>16</v>
      </c>
      <c r="C146" s="8"/>
      <c r="D146" s="10"/>
      <c r="E146" s="13"/>
      <c r="F146" s="15"/>
      <c r="G146" s="13">
        <f t="shared" si="29"/>
        <v>0</v>
      </c>
      <c r="H146" s="13"/>
      <c r="I146" s="12">
        <f t="shared" si="27"/>
        <v>0</v>
      </c>
      <c r="J146" s="10"/>
    </row>
    <row r="147" spans="1:13" ht="18.75" x14ac:dyDescent="0.25">
      <c r="A147" s="38"/>
      <c r="B147" s="14" t="s">
        <v>17</v>
      </c>
      <c r="C147" s="8"/>
      <c r="D147" s="15">
        <f>D170+D218+D223+D230+D245+D276+D256+D235+D240+D164</f>
        <v>416629</v>
      </c>
      <c r="E147" s="13">
        <f>E170+E218+E223+E230+E245+E276+E256+E235+E240+E164+E156+E160+E260+E264+E268+E272+E250</f>
        <v>730436.2</v>
      </c>
      <c r="F147" s="15">
        <f>F170+F218+F223+F230+F245+F276+F256+F235+F240+F164+F156+F160+F260+F264+F268+F272+F250</f>
        <v>930167</v>
      </c>
      <c r="G147" s="13">
        <f t="shared" si="29"/>
        <v>199730.80000000005</v>
      </c>
      <c r="H147" s="103">
        <f>H170+H218+H223+H230+H245+H276+H256+H235+H240+H164+H156+H160+H260+H264+H268+H272+H250+H279</f>
        <v>810060.53599999996</v>
      </c>
      <c r="I147" s="12">
        <f t="shared" si="27"/>
        <v>-120106.46400000004</v>
      </c>
      <c r="J147" s="10"/>
    </row>
    <row r="148" spans="1:13" ht="18.75" x14ac:dyDescent="0.25">
      <c r="A148" s="38"/>
      <c r="B148" s="17" t="s">
        <v>18</v>
      </c>
      <c r="C148" s="8"/>
      <c r="D148" s="10">
        <f>D171+D219+D224+D231+D246+D278+D257+D236+D241+D165</f>
        <v>1223639.7999999998</v>
      </c>
      <c r="E148" s="13">
        <f>E171+E219+E224+E231+E246+E278+E257+E236+E241+E165+E161+E157+E261+E251</f>
        <v>2036366.8</v>
      </c>
      <c r="F148" s="15">
        <f>F171+F219+F224+F231+F246+F278+F257+F236+F241+F165+F161+F157+F261+F251</f>
        <v>2593191</v>
      </c>
      <c r="G148" s="13">
        <f t="shared" si="29"/>
        <v>556824.19999999995</v>
      </c>
      <c r="H148" s="10">
        <f>H171+H219+H224+H231+H246+H257+H236+H241+H165+H161+H157+H261+H251</f>
        <v>2258347.4</v>
      </c>
      <c r="I148" s="12">
        <f t="shared" si="27"/>
        <v>-334843.60000000009</v>
      </c>
      <c r="J148" s="10"/>
    </row>
    <row r="149" spans="1:13" ht="18.75" x14ac:dyDescent="0.25">
      <c r="A149" s="38"/>
      <c r="B149" s="18" t="s">
        <v>19</v>
      </c>
      <c r="C149" s="8"/>
      <c r="D149" s="10">
        <f>D172+D220+D225+D232+D247+D279+D237+D242</f>
        <v>1397065.5</v>
      </c>
      <c r="E149" s="13">
        <f>E172+E220+E225+E232+E247+E279+E237+E242</f>
        <v>1397065.5999999999</v>
      </c>
      <c r="F149" s="10">
        <f>F172+F220+F225+F232+F247+F279+F237+F242</f>
        <v>1751621.6</v>
      </c>
      <c r="G149" s="13">
        <f t="shared" si="29"/>
        <v>354556.00000000023</v>
      </c>
      <c r="H149" s="10">
        <f>H172+H220+H225+H232+H247+H237+H242</f>
        <v>1751621.6</v>
      </c>
      <c r="I149" s="12">
        <f t="shared" si="27"/>
        <v>0</v>
      </c>
      <c r="J149" s="10"/>
      <c r="M149" s="99"/>
    </row>
    <row r="150" spans="1:13" ht="19.5" x14ac:dyDescent="0.25">
      <c r="A150" s="34"/>
      <c r="B150" s="24" t="s">
        <v>81</v>
      </c>
      <c r="C150" s="25" t="s">
        <v>82</v>
      </c>
      <c r="D150" s="26">
        <f>D151</f>
        <v>3037334.3</v>
      </c>
      <c r="E150" s="27">
        <f>E151</f>
        <v>4163868.6000000006</v>
      </c>
      <c r="F150" s="26">
        <f>F151</f>
        <v>5274979.5999999996</v>
      </c>
      <c r="G150" s="13">
        <f t="shared" si="29"/>
        <v>1111110.9999999991</v>
      </c>
      <c r="H150" s="104">
        <f>H151</f>
        <v>4820029.5359999994</v>
      </c>
      <c r="I150" s="12">
        <f t="shared" si="27"/>
        <v>-454950.06400000025</v>
      </c>
      <c r="J150" s="26"/>
    </row>
    <row r="151" spans="1:13" ht="49.5" x14ac:dyDescent="0.25">
      <c r="A151" s="38"/>
      <c r="B151" s="28" t="s">
        <v>83</v>
      </c>
      <c r="C151" s="21" t="s">
        <v>82</v>
      </c>
      <c r="D151" s="22">
        <f>SUM(D152,D226)</f>
        <v>3037334.3</v>
      </c>
      <c r="E151" s="12">
        <f>SUM(E152,E226)</f>
        <v>4163868.6000000006</v>
      </c>
      <c r="F151" s="101">
        <f>SUM(F152,F226)</f>
        <v>5274979.5999999996</v>
      </c>
      <c r="G151" s="13">
        <f t="shared" si="29"/>
        <v>1111110.9999999991</v>
      </c>
      <c r="H151" s="102">
        <f>SUM(H152,H226)</f>
        <v>4820029.5359999994</v>
      </c>
      <c r="I151" s="12">
        <f t="shared" si="27"/>
        <v>-454950.06400000025</v>
      </c>
      <c r="J151" s="10"/>
    </row>
    <row r="152" spans="1:13" ht="33" customHeight="1" x14ac:dyDescent="0.25">
      <c r="A152" s="38"/>
      <c r="B152" s="28" t="s">
        <v>84</v>
      </c>
      <c r="C152" s="21" t="s">
        <v>82</v>
      </c>
      <c r="D152" s="32">
        <f>SUM(D153,D167,D173)</f>
        <v>0</v>
      </c>
      <c r="E152" s="12">
        <f>E153+E173</f>
        <v>369565.2</v>
      </c>
      <c r="F152" s="32">
        <f>F153+F173</f>
        <v>141413</v>
      </c>
      <c r="G152" s="13">
        <f t="shared" si="29"/>
        <v>-228152.2</v>
      </c>
      <c r="H152" s="32">
        <f>H153+H173</f>
        <v>141413</v>
      </c>
      <c r="I152" s="97">
        <f t="shared" si="27"/>
        <v>0</v>
      </c>
      <c r="J152" s="10"/>
    </row>
    <row r="153" spans="1:13" ht="33" hidden="1" customHeight="1" x14ac:dyDescent="0.25">
      <c r="A153" s="38"/>
      <c r="B153" s="28" t="s">
        <v>85</v>
      </c>
      <c r="C153" s="21" t="s">
        <v>82</v>
      </c>
      <c r="D153" s="32">
        <f>D162</f>
        <v>0</v>
      </c>
      <c r="E153" s="12">
        <f>E154+E158</f>
        <v>258152.2</v>
      </c>
      <c r="F153" s="12">
        <f>F154+F158</f>
        <v>0</v>
      </c>
      <c r="G153" s="13">
        <f t="shared" si="29"/>
        <v>-258152.2</v>
      </c>
      <c r="H153" s="32">
        <f>H154+H158</f>
        <v>0</v>
      </c>
      <c r="I153" s="97">
        <f t="shared" si="27"/>
        <v>0</v>
      </c>
      <c r="J153" s="10"/>
    </row>
    <row r="154" spans="1:13" ht="74.25" hidden="1" customHeight="1" x14ac:dyDescent="0.25">
      <c r="A154" s="38" t="s">
        <v>86</v>
      </c>
      <c r="B154" s="29" t="s">
        <v>87</v>
      </c>
      <c r="C154" s="8" t="s">
        <v>82</v>
      </c>
      <c r="D154" s="15">
        <f>SUM(D156:D158)</f>
        <v>0</v>
      </c>
      <c r="E154" s="13">
        <f>SUM(E156:E157)</f>
        <v>112771.7</v>
      </c>
      <c r="F154" s="13">
        <f>SUM(F156:F157)</f>
        <v>0</v>
      </c>
      <c r="G154" s="13">
        <f t="shared" si="29"/>
        <v>-112771.7</v>
      </c>
      <c r="H154" s="15">
        <f>SUM(H156:H157)</f>
        <v>0</v>
      </c>
      <c r="I154" s="97">
        <f t="shared" si="27"/>
        <v>0</v>
      </c>
      <c r="J154" s="23" t="s">
        <v>72</v>
      </c>
    </row>
    <row r="155" spans="1:13" ht="18.75" hidden="1" customHeight="1" x14ac:dyDescent="0.25">
      <c r="A155" s="38"/>
      <c r="B155" s="17" t="s">
        <v>16</v>
      </c>
      <c r="C155" s="21"/>
      <c r="D155" s="32"/>
      <c r="E155" s="12"/>
      <c r="F155" s="12"/>
      <c r="G155" s="13">
        <f t="shared" si="29"/>
        <v>0</v>
      </c>
      <c r="H155" s="32"/>
      <c r="I155" s="97">
        <f t="shared" si="27"/>
        <v>0</v>
      </c>
      <c r="J155" s="10"/>
    </row>
    <row r="156" spans="1:13" ht="18.75" hidden="1" customHeight="1" x14ac:dyDescent="0.25">
      <c r="A156" s="38"/>
      <c r="B156" s="14" t="s">
        <v>17</v>
      </c>
      <c r="C156" s="21"/>
      <c r="D156" s="15"/>
      <c r="E156" s="10">
        <v>29771.7</v>
      </c>
      <c r="F156" s="13"/>
      <c r="G156" s="13">
        <f t="shared" si="29"/>
        <v>-29771.7</v>
      </c>
      <c r="H156" s="15"/>
      <c r="I156" s="97">
        <f t="shared" si="27"/>
        <v>0</v>
      </c>
      <c r="J156" s="10"/>
    </row>
    <row r="157" spans="1:13" ht="18.75" hidden="1" customHeight="1" x14ac:dyDescent="0.25">
      <c r="A157" s="38"/>
      <c r="B157" s="17" t="s">
        <v>41</v>
      </c>
      <c r="C157" s="21"/>
      <c r="D157" s="15"/>
      <c r="E157" s="13">
        <v>83000</v>
      </c>
      <c r="F157" s="13"/>
      <c r="G157" s="13">
        <f t="shared" si="29"/>
        <v>-83000</v>
      </c>
      <c r="H157" s="15"/>
      <c r="I157" s="97">
        <f t="shared" si="27"/>
        <v>0</v>
      </c>
      <c r="J157" s="10"/>
    </row>
    <row r="158" spans="1:13" ht="64.5" hidden="1" customHeight="1" x14ac:dyDescent="0.25">
      <c r="A158" s="38" t="s">
        <v>86</v>
      </c>
      <c r="B158" s="29" t="s">
        <v>88</v>
      </c>
      <c r="C158" s="8" t="s">
        <v>82</v>
      </c>
      <c r="D158" s="15">
        <f>SUM(D160:D162)</f>
        <v>0</v>
      </c>
      <c r="E158" s="13">
        <f>SUM(E160:E162)</f>
        <v>145380.5</v>
      </c>
      <c r="F158" s="13">
        <f>SUM(F160:F162)</f>
        <v>0</v>
      </c>
      <c r="G158" s="13">
        <f t="shared" si="29"/>
        <v>-145380.5</v>
      </c>
      <c r="H158" s="15">
        <f>SUM(H160:H162)</f>
        <v>0</v>
      </c>
      <c r="I158" s="97">
        <f t="shared" si="27"/>
        <v>0</v>
      </c>
      <c r="J158" s="23" t="s">
        <v>72</v>
      </c>
    </row>
    <row r="159" spans="1:13" ht="18.75" hidden="1" customHeight="1" x14ac:dyDescent="0.25">
      <c r="A159" s="38"/>
      <c r="B159" s="17" t="s">
        <v>16</v>
      </c>
      <c r="C159" s="21"/>
      <c r="D159" s="32"/>
      <c r="E159" s="12"/>
      <c r="F159" s="12"/>
      <c r="G159" s="13">
        <f t="shared" si="29"/>
        <v>0</v>
      </c>
      <c r="H159" s="32"/>
      <c r="I159" s="97">
        <f t="shared" si="27"/>
        <v>0</v>
      </c>
      <c r="J159" s="10"/>
    </row>
    <row r="160" spans="1:13" ht="18.75" hidden="1" customHeight="1" x14ac:dyDescent="0.25">
      <c r="A160" s="38"/>
      <c r="B160" s="14" t="s">
        <v>17</v>
      </c>
      <c r="C160" s="21"/>
      <c r="D160" s="15"/>
      <c r="E160" s="10">
        <v>38380.5</v>
      </c>
      <c r="F160" s="13"/>
      <c r="G160" s="13">
        <f t="shared" si="29"/>
        <v>-38380.5</v>
      </c>
      <c r="H160" s="15"/>
      <c r="I160" s="97">
        <f t="shared" si="27"/>
        <v>0</v>
      </c>
      <c r="J160" s="10"/>
    </row>
    <row r="161" spans="1:10" ht="18.75" hidden="1" customHeight="1" x14ac:dyDescent="0.25">
      <c r="A161" s="38"/>
      <c r="B161" s="17" t="s">
        <v>41</v>
      </c>
      <c r="C161" s="21"/>
      <c r="D161" s="15"/>
      <c r="E161" s="13">
        <v>107000</v>
      </c>
      <c r="F161" s="13"/>
      <c r="G161" s="13">
        <f t="shared" si="29"/>
        <v>-107000</v>
      </c>
      <c r="H161" s="15"/>
      <c r="I161" s="97">
        <f t="shared" si="27"/>
        <v>0</v>
      </c>
      <c r="J161" s="10"/>
    </row>
    <row r="162" spans="1:10" ht="49.5" hidden="1" customHeight="1" x14ac:dyDescent="0.25">
      <c r="A162" s="38" t="s">
        <v>39</v>
      </c>
      <c r="B162" s="29" t="s">
        <v>89</v>
      </c>
      <c r="C162" s="8" t="s">
        <v>82</v>
      </c>
      <c r="D162" s="15">
        <f>SUM(D164:D166)</f>
        <v>0</v>
      </c>
      <c r="E162" s="13">
        <f>SUM(E164:E166)</f>
        <v>0</v>
      </c>
      <c r="F162" s="13">
        <f>SUM(F164:F166)</f>
        <v>0</v>
      </c>
      <c r="G162" s="13">
        <f t="shared" si="29"/>
        <v>0</v>
      </c>
      <c r="H162" s="15">
        <f>SUM(H164:H166)</f>
        <v>0</v>
      </c>
      <c r="I162" s="97">
        <f t="shared" si="27"/>
        <v>0</v>
      </c>
      <c r="J162" s="10" t="s">
        <v>57</v>
      </c>
    </row>
    <row r="163" spans="1:10" ht="18.75" hidden="1" customHeight="1" x14ac:dyDescent="0.25">
      <c r="A163" s="38"/>
      <c r="B163" s="17" t="s">
        <v>16</v>
      </c>
      <c r="C163" s="21"/>
      <c r="D163" s="32"/>
      <c r="E163" s="12"/>
      <c r="F163" s="12"/>
      <c r="G163" s="13">
        <f t="shared" si="29"/>
        <v>0</v>
      </c>
      <c r="H163" s="32"/>
      <c r="I163" s="97">
        <f t="shared" si="27"/>
        <v>0</v>
      </c>
      <c r="J163" s="10"/>
    </row>
    <row r="164" spans="1:10" ht="18.75" hidden="1" customHeight="1" x14ac:dyDescent="0.25">
      <c r="A164" s="38"/>
      <c r="B164" s="14" t="s">
        <v>17</v>
      </c>
      <c r="C164" s="21"/>
      <c r="D164" s="15"/>
      <c r="E164" s="13"/>
      <c r="F164" s="13"/>
      <c r="G164" s="13">
        <f t="shared" si="29"/>
        <v>0</v>
      </c>
      <c r="H164" s="15"/>
      <c r="I164" s="97">
        <f t="shared" si="27"/>
        <v>0</v>
      </c>
      <c r="J164" s="10"/>
    </row>
    <row r="165" spans="1:10" ht="18.75" hidden="1" customHeight="1" x14ac:dyDescent="0.25">
      <c r="A165" s="38"/>
      <c r="B165" s="17" t="s">
        <v>41</v>
      </c>
      <c r="C165" s="21"/>
      <c r="D165" s="15"/>
      <c r="E165" s="13"/>
      <c r="F165" s="13"/>
      <c r="G165" s="13">
        <f t="shared" si="29"/>
        <v>0</v>
      </c>
      <c r="H165" s="15"/>
      <c r="I165" s="97">
        <f t="shared" ref="I165:I196" si="30">H165-F165</f>
        <v>0</v>
      </c>
      <c r="J165" s="10"/>
    </row>
    <row r="166" spans="1:10" ht="18.75" hidden="1" customHeight="1" x14ac:dyDescent="0.25">
      <c r="A166" s="38"/>
      <c r="B166" s="18" t="s">
        <v>19</v>
      </c>
      <c r="C166" s="21"/>
      <c r="D166" s="15"/>
      <c r="E166" s="13"/>
      <c r="F166" s="13"/>
      <c r="G166" s="13">
        <f t="shared" si="29"/>
        <v>0</v>
      </c>
      <c r="H166" s="15"/>
      <c r="I166" s="97">
        <f t="shared" si="30"/>
        <v>0</v>
      </c>
      <c r="J166" s="10"/>
    </row>
    <row r="167" spans="1:10" ht="18.75" hidden="1" customHeight="1" x14ac:dyDescent="0.25">
      <c r="A167" s="38"/>
      <c r="B167" s="28" t="s">
        <v>90</v>
      </c>
      <c r="C167" s="21" t="s">
        <v>82</v>
      </c>
      <c r="D167" s="22">
        <f>SUM(D168)</f>
        <v>0</v>
      </c>
      <c r="E167" s="12">
        <f>SUM(E168)</f>
        <v>0</v>
      </c>
      <c r="F167" s="12">
        <f>SUM(F168)</f>
        <v>0</v>
      </c>
      <c r="G167" s="13">
        <f t="shared" si="29"/>
        <v>0</v>
      </c>
      <c r="H167" s="32">
        <f>SUM(H168)</f>
        <v>0</v>
      </c>
      <c r="I167" s="97">
        <f t="shared" si="30"/>
        <v>0</v>
      </c>
      <c r="J167" s="10">
        <f>SUM(J168)</f>
        <v>0</v>
      </c>
    </row>
    <row r="168" spans="1:10" ht="49.5" hidden="1" customHeight="1" x14ac:dyDescent="0.25">
      <c r="A168" s="8" t="s">
        <v>36</v>
      </c>
      <c r="B168" s="33" t="s">
        <v>91</v>
      </c>
      <c r="C168" s="8" t="s">
        <v>82</v>
      </c>
      <c r="D168" s="10">
        <f>SUM(D170:D172)</f>
        <v>0</v>
      </c>
      <c r="E168" s="13">
        <f>SUM(E170:E172)</f>
        <v>0</v>
      </c>
      <c r="F168" s="13">
        <f>SUM(F170:F172)</f>
        <v>0</v>
      </c>
      <c r="G168" s="13">
        <f t="shared" si="29"/>
        <v>0</v>
      </c>
      <c r="H168" s="15">
        <f>SUM(H170:H172)</f>
        <v>0</v>
      </c>
      <c r="I168" s="97">
        <f t="shared" si="30"/>
        <v>0</v>
      </c>
      <c r="J168" s="10" t="s">
        <v>57</v>
      </c>
    </row>
    <row r="169" spans="1:10" ht="18.75" hidden="1" customHeight="1" x14ac:dyDescent="0.25">
      <c r="A169" s="38"/>
      <c r="B169" s="17" t="s">
        <v>16</v>
      </c>
      <c r="C169" s="21"/>
      <c r="D169" s="15"/>
      <c r="E169" s="13"/>
      <c r="F169" s="13"/>
      <c r="G169" s="13">
        <f t="shared" si="29"/>
        <v>0</v>
      </c>
      <c r="H169" s="15"/>
      <c r="I169" s="97">
        <f t="shared" si="30"/>
        <v>0</v>
      </c>
      <c r="J169" s="10"/>
    </row>
    <row r="170" spans="1:10" ht="18.75" hidden="1" customHeight="1" x14ac:dyDescent="0.25">
      <c r="A170" s="38"/>
      <c r="B170" s="14" t="s">
        <v>17</v>
      </c>
      <c r="C170" s="21"/>
      <c r="D170" s="15"/>
      <c r="E170" s="13"/>
      <c r="F170" s="13"/>
      <c r="G170" s="13">
        <f t="shared" si="29"/>
        <v>0</v>
      </c>
      <c r="H170" s="15"/>
      <c r="I170" s="97">
        <f t="shared" si="30"/>
        <v>0</v>
      </c>
      <c r="J170" s="10"/>
    </row>
    <row r="171" spans="1:10" ht="18.75" hidden="1" customHeight="1" x14ac:dyDescent="0.25">
      <c r="A171" s="38"/>
      <c r="B171" s="17" t="s">
        <v>41</v>
      </c>
      <c r="C171" s="21"/>
      <c r="D171" s="10"/>
      <c r="E171" s="13"/>
      <c r="F171" s="13"/>
      <c r="G171" s="13">
        <f t="shared" si="29"/>
        <v>0</v>
      </c>
      <c r="H171" s="15"/>
      <c r="I171" s="97">
        <f t="shared" si="30"/>
        <v>0</v>
      </c>
      <c r="J171" s="10"/>
    </row>
    <row r="172" spans="1:10" ht="18.75" hidden="1" customHeight="1" x14ac:dyDescent="0.25">
      <c r="A172" s="38"/>
      <c r="B172" s="18" t="s">
        <v>19</v>
      </c>
      <c r="C172" s="21"/>
      <c r="D172" s="10"/>
      <c r="E172" s="13"/>
      <c r="F172" s="13"/>
      <c r="G172" s="13">
        <f t="shared" si="29"/>
        <v>0</v>
      </c>
      <c r="H172" s="15"/>
      <c r="I172" s="97">
        <f t="shared" si="30"/>
        <v>0</v>
      </c>
      <c r="J172" s="10"/>
    </row>
    <row r="173" spans="1:10" ht="56.25" customHeight="1" x14ac:dyDescent="0.25">
      <c r="A173" s="38"/>
      <c r="B173" s="44" t="s">
        <v>92</v>
      </c>
      <c r="C173" s="21" t="s">
        <v>82</v>
      </c>
      <c r="D173" s="22">
        <f>D174</f>
        <v>0</v>
      </c>
      <c r="E173" s="12">
        <f>E174</f>
        <v>111413</v>
      </c>
      <c r="F173" s="32">
        <f>F174</f>
        <v>141413</v>
      </c>
      <c r="G173" s="13">
        <f t="shared" si="29"/>
        <v>30000</v>
      </c>
      <c r="H173" s="32">
        <f>H174</f>
        <v>141413</v>
      </c>
      <c r="I173" s="97">
        <f t="shared" si="30"/>
        <v>0</v>
      </c>
      <c r="J173" s="10"/>
    </row>
    <row r="174" spans="1:10" ht="99" customHeight="1" x14ac:dyDescent="0.25">
      <c r="A174" s="38"/>
      <c r="B174" s="44" t="s">
        <v>93</v>
      </c>
      <c r="C174" s="21" t="s">
        <v>82</v>
      </c>
      <c r="D174" s="22">
        <f>SUM(D175,D180,D185,D191,D196,D201,D206,D211,D216,D221)</f>
        <v>0</v>
      </c>
      <c r="E174" s="12">
        <f>SUM(E175,E180,E185,E191,E196,E201,E206,E211,E216,E221)</f>
        <v>111413</v>
      </c>
      <c r="F174" s="32">
        <f>SUM(F175,F180,F185,F191,F196,F201,F206,F211,F216,F221)</f>
        <v>141413</v>
      </c>
      <c r="G174" s="13">
        <f t="shared" si="29"/>
        <v>30000</v>
      </c>
      <c r="H174" s="32">
        <f>SUM(H175,H180,H185,H191,H196,H201,H206,H211,H216,H221)</f>
        <v>141413</v>
      </c>
      <c r="I174" s="97">
        <f t="shared" si="30"/>
        <v>0</v>
      </c>
      <c r="J174" s="10"/>
    </row>
    <row r="175" spans="1:10" ht="66" hidden="1" customHeight="1" x14ac:dyDescent="0.25">
      <c r="A175" s="38" t="s">
        <v>94</v>
      </c>
      <c r="B175" s="41" t="s">
        <v>95</v>
      </c>
      <c r="C175" s="8" t="s">
        <v>82</v>
      </c>
      <c r="D175" s="10">
        <f>SUM(D177:D179)</f>
        <v>0</v>
      </c>
      <c r="E175" s="13">
        <f>SUM(E177:E179)</f>
        <v>0</v>
      </c>
      <c r="F175" s="15">
        <f>SUM(F177:F179)</f>
        <v>0</v>
      </c>
      <c r="G175" s="13">
        <f t="shared" ref="G175:G206" si="31">F175-E175</f>
        <v>0</v>
      </c>
      <c r="H175" s="15">
        <f>SUM(H177:H179)</f>
        <v>0</v>
      </c>
      <c r="I175" s="97">
        <f t="shared" si="30"/>
        <v>0</v>
      </c>
      <c r="J175" s="10" t="s">
        <v>57</v>
      </c>
    </row>
    <row r="176" spans="1:10" ht="18.75" hidden="1" customHeight="1" x14ac:dyDescent="0.25">
      <c r="A176" s="38"/>
      <c r="B176" s="17" t="s">
        <v>16</v>
      </c>
      <c r="C176" s="21"/>
      <c r="D176" s="22"/>
      <c r="E176" s="12"/>
      <c r="F176" s="32"/>
      <c r="G176" s="13">
        <f t="shared" si="31"/>
        <v>0</v>
      </c>
      <c r="H176" s="32"/>
      <c r="I176" s="97">
        <f t="shared" si="30"/>
        <v>0</v>
      </c>
      <c r="J176" s="10"/>
    </row>
    <row r="177" spans="1:10" ht="18.75" hidden="1" customHeight="1" x14ac:dyDescent="0.25">
      <c r="A177" s="38"/>
      <c r="B177" s="14" t="s">
        <v>17</v>
      </c>
      <c r="C177" s="8"/>
      <c r="D177" s="10"/>
      <c r="E177" s="13"/>
      <c r="F177" s="15"/>
      <c r="G177" s="13">
        <f t="shared" si="31"/>
        <v>0</v>
      </c>
      <c r="H177" s="15"/>
      <c r="I177" s="97">
        <f t="shared" si="30"/>
        <v>0</v>
      </c>
      <c r="J177" s="10"/>
    </row>
    <row r="178" spans="1:10" ht="18.75" hidden="1" customHeight="1" x14ac:dyDescent="0.25">
      <c r="A178" s="38"/>
      <c r="B178" s="17" t="s">
        <v>41</v>
      </c>
      <c r="C178" s="8"/>
      <c r="D178" s="10"/>
      <c r="E178" s="13"/>
      <c r="F178" s="15"/>
      <c r="G178" s="13">
        <f t="shared" si="31"/>
        <v>0</v>
      </c>
      <c r="H178" s="15"/>
      <c r="I178" s="97">
        <f t="shared" si="30"/>
        <v>0</v>
      </c>
      <c r="J178" s="10"/>
    </row>
    <row r="179" spans="1:10" ht="18.75" hidden="1" customHeight="1" x14ac:dyDescent="0.25">
      <c r="A179" s="38"/>
      <c r="B179" s="18" t="s">
        <v>19</v>
      </c>
      <c r="C179" s="8"/>
      <c r="D179" s="10"/>
      <c r="E179" s="13"/>
      <c r="F179" s="15"/>
      <c r="G179" s="13">
        <f t="shared" si="31"/>
        <v>0</v>
      </c>
      <c r="H179" s="15"/>
      <c r="I179" s="97">
        <f t="shared" si="30"/>
        <v>0</v>
      </c>
      <c r="J179" s="10"/>
    </row>
    <row r="180" spans="1:10" ht="66" hidden="1" customHeight="1" x14ac:dyDescent="0.25">
      <c r="A180" s="38" t="s">
        <v>86</v>
      </c>
      <c r="B180" s="41" t="s">
        <v>96</v>
      </c>
      <c r="C180" s="8" t="s">
        <v>82</v>
      </c>
      <c r="D180" s="10">
        <f>SUM(D182:D184)</f>
        <v>0</v>
      </c>
      <c r="E180" s="13">
        <f>SUM(E182:E184)</f>
        <v>0</v>
      </c>
      <c r="F180" s="15">
        <f>SUM(F182:F184)</f>
        <v>0</v>
      </c>
      <c r="G180" s="13">
        <f t="shared" si="31"/>
        <v>0</v>
      </c>
      <c r="H180" s="15">
        <f>SUM(H182:H184)</f>
        <v>0</v>
      </c>
      <c r="I180" s="97">
        <f t="shared" si="30"/>
        <v>0</v>
      </c>
      <c r="J180" s="10" t="s">
        <v>57</v>
      </c>
    </row>
    <row r="181" spans="1:10" ht="18.75" hidden="1" customHeight="1" x14ac:dyDescent="0.25">
      <c r="A181" s="38"/>
      <c r="B181" s="17" t="s">
        <v>16</v>
      </c>
      <c r="C181" s="8"/>
      <c r="D181" s="10"/>
      <c r="E181" s="13"/>
      <c r="F181" s="15"/>
      <c r="G181" s="13">
        <f t="shared" si="31"/>
        <v>0</v>
      </c>
      <c r="H181" s="15"/>
      <c r="I181" s="97">
        <f t="shared" si="30"/>
        <v>0</v>
      </c>
      <c r="J181" s="10"/>
    </row>
    <row r="182" spans="1:10" ht="18.75" hidden="1" customHeight="1" x14ac:dyDescent="0.25">
      <c r="A182" s="38"/>
      <c r="B182" s="14" t="s">
        <v>17</v>
      </c>
      <c r="C182" s="8"/>
      <c r="D182" s="10"/>
      <c r="E182" s="13"/>
      <c r="F182" s="15"/>
      <c r="G182" s="13">
        <f t="shared" si="31"/>
        <v>0</v>
      </c>
      <c r="H182" s="15"/>
      <c r="I182" s="97">
        <f t="shared" si="30"/>
        <v>0</v>
      </c>
      <c r="J182" s="10"/>
    </row>
    <row r="183" spans="1:10" ht="18.75" hidden="1" customHeight="1" x14ac:dyDescent="0.25">
      <c r="A183" s="38"/>
      <c r="B183" s="17" t="s">
        <v>41</v>
      </c>
      <c r="C183" s="8"/>
      <c r="D183" s="15"/>
      <c r="E183" s="13"/>
      <c r="F183" s="15"/>
      <c r="G183" s="13">
        <f t="shared" si="31"/>
        <v>0</v>
      </c>
      <c r="H183" s="15"/>
      <c r="I183" s="97">
        <f t="shared" si="30"/>
        <v>0</v>
      </c>
      <c r="J183" s="10"/>
    </row>
    <row r="184" spans="1:10" ht="18.75" hidden="1" customHeight="1" x14ac:dyDescent="0.25">
      <c r="A184" s="38"/>
      <c r="B184" s="18" t="s">
        <v>19</v>
      </c>
      <c r="C184" s="8"/>
      <c r="D184" s="10"/>
      <c r="E184" s="13"/>
      <c r="F184" s="15"/>
      <c r="G184" s="13">
        <f t="shared" si="31"/>
        <v>0</v>
      </c>
      <c r="H184" s="15"/>
      <c r="I184" s="97">
        <f t="shared" si="30"/>
        <v>0</v>
      </c>
      <c r="J184" s="10"/>
    </row>
    <row r="185" spans="1:10" ht="82.5" hidden="1" customHeight="1" x14ac:dyDescent="0.25">
      <c r="A185" s="38" t="s">
        <v>97</v>
      </c>
      <c r="B185" s="41" t="s">
        <v>98</v>
      </c>
      <c r="C185" s="8" t="s">
        <v>82</v>
      </c>
      <c r="D185" s="10">
        <f>SUM(D187:D189)</f>
        <v>0</v>
      </c>
      <c r="E185" s="13">
        <f>SUM(E187:E189)</f>
        <v>0</v>
      </c>
      <c r="F185" s="15">
        <f>SUM(F187:F189)</f>
        <v>0</v>
      </c>
      <c r="G185" s="13">
        <f t="shared" si="31"/>
        <v>0</v>
      </c>
      <c r="H185" s="15">
        <f>SUM(H187:H189)</f>
        <v>0</v>
      </c>
      <c r="I185" s="97">
        <f t="shared" si="30"/>
        <v>0</v>
      </c>
      <c r="J185" s="10" t="s">
        <v>57</v>
      </c>
    </row>
    <row r="186" spans="1:10" ht="18.75" hidden="1" customHeight="1" x14ac:dyDescent="0.25">
      <c r="A186" s="38"/>
      <c r="B186" s="17" t="s">
        <v>16</v>
      </c>
      <c r="C186" s="8"/>
      <c r="D186" s="10"/>
      <c r="E186" s="13"/>
      <c r="F186" s="15"/>
      <c r="G186" s="13">
        <f t="shared" si="31"/>
        <v>0</v>
      </c>
      <c r="H186" s="15"/>
      <c r="I186" s="97">
        <f t="shared" si="30"/>
        <v>0</v>
      </c>
      <c r="J186" s="10"/>
    </row>
    <row r="187" spans="1:10" ht="18.75" hidden="1" customHeight="1" x14ac:dyDescent="0.25">
      <c r="A187" s="38"/>
      <c r="B187" s="14" t="s">
        <v>17</v>
      </c>
      <c r="C187" s="8"/>
      <c r="D187" s="10"/>
      <c r="E187" s="13"/>
      <c r="F187" s="15"/>
      <c r="G187" s="13">
        <f t="shared" si="31"/>
        <v>0</v>
      </c>
      <c r="H187" s="15"/>
      <c r="I187" s="97">
        <f t="shared" si="30"/>
        <v>0</v>
      </c>
      <c r="J187" s="10"/>
    </row>
    <row r="188" spans="1:10" ht="18.75" hidden="1" customHeight="1" x14ac:dyDescent="0.25">
      <c r="A188" s="38"/>
      <c r="B188" s="17" t="s">
        <v>41</v>
      </c>
      <c r="C188" s="8"/>
      <c r="D188" s="15"/>
      <c r="E188" s="13"/>
      <c r="F188" s="15"/>
      <c r="G188" s="13">
        <f t="shared" si="31"/>
        <v>0</v>
      </c>
      <c r="H188" s="15"/>
      <c r="I188" s="97">
        <f t="shared" si="30"/>
        <v>0</v>
      </c>
      <c r="J188" s="10"/>
    </row>
    <row r="189" spans="1:10" ht="18.75" hidden="1" customHeight="1" x14ac:dyDescent="0.25">
      <c r="A189" s="38"/>
      <c r="B189" s="18" t="s">
        <v>19</v>
      </c>
      <c r="C189" s="8"/>
      <c r="D189" s="10"/>
      <c r="E189" s="13"/>
      <c r="F189" s="15"/>
      <c r="G189" s="13">
        <f t="shared" si="31"/>
        <v>0</v>
      </c>
      <c r="H189" s="15"/>
      <c r="I189" s="97">
        <f t="shared" si="30"/>
        <v>0</v>
      </c>
      <c r="J189" s="10"/>
    </row>
    <row r="190" spans="1:10" ht="18.75" hidden="1" customHeight="1" x14ac:dyDescent="0.25">
      <c r="A190" s="38"/>
      <c r="B190" s="45"/>
      <c r="C190" s="8"/>
      <c r="D190" s="10"/>
      <c r="E190" s="13"/>
      <c r="F190" s="15"/>
      <c r="G190" s="13">
        <f t="shared" si="31"/>
        <v>0</v>
      </c>
      <c r="H190" s="15"/>
      <c r="I190" s="97">
        <f t="shared" si="30"/>
        <v>0</v>
      </c>
      <c r="J190" s="10"/>
    </row>
    <row r="191" spans="1:10" ht="66" hidden="1" customHeight="1" x14ac:dyDescent="0.25">
      <c r="A191" s="38" t="s">
        <v>99</v>
      </c>
      <c r="B191" s="41" t="s">
        <v>100</v>
      </c>
      <c r="C191" s="8" t="s">
        <v>82</v>
      </c>
      <c r="D191" s="10">
        <f>SUM(D193:D195)</f>
        <v>0</v>
      </c>
      <c r="E191" s="13">
        <f>SUM(E193:E195)</f>
        <v>0</v>
      </c>
      <c r="F191" s="15">
        <f>SUM(F193:F195)</f>
        <v>0</v>
      </c>
      <c r="G191" s="13">
        <f t="shared" si="31"/>
        <v>0</v>
      </c>
      <c r="H191" s="15">
        <f>SUM(H193:H195)</f>
        <v>0</v>
      </c>
      <c r="I191" s="97">
        <f t="shared" si="30"/>
        <v>0</v>
      </c>
      <c r="J191" s="10" t="s">
        <v>57</v>
      </c>
    </row>
    <row r="192" spans="1:10" ht="18.75" hidden="1" customHeight="1" x14ac:dyDescent="0.25">
      <c r="A192" s="38"/>
      <c r="B192" s="17" t="s">
        <v>16</v>
      </c>
      <c r="C192" s="8"/>
      <c r="D192" s="10"/>
      <c r="E192" s="13"/>
      <c r="F192" s="15"/>
      <c r="G192" s="13">
        <f t="shared" si="31"/>
        <v>0</v>
      </c>
      <c r="H192" s="15"/>
      <c r="I192" s="97">
        <f t="shared" si="30"/>
        <v>0</v>
      </c>
      <c r="J192" s="15"/>
    </row>
    <row r="193" spans="1:10" ht="18.75" hidden="1" customHeight="1" x14ac:dyDescent="0.25">
      <c r="A193" s="38"/>
      <c r="B193" s="14" t="s">
        <v>17</v>
      </c>
      <c r="C193" s="8"/>
      <c r="D193" s="10"/>
      <c r="E193" s="13"/>
      <c r="F193" s="15"/>
      <c r="G193" s="13">
        <f t="shared" si="31"/>
        <v>0</v>
      </c>
      <c r="H193" s="15"/>
      <c r="I193" s="97">
        <f t="shared" si="30"/>
        <v>0</v>
      </c>
      <c r="J193" s="10"/>
    </row>
    <row r="194" spans="1:10" ht="18.75" hidden="1" customHeight="1" x14ac:dyDescent="0.25">
      <c r="A194" s="38"/>
      <c r="B194" s="17" t="s">
        <v>41</v>
      </c>
      <c r="C194" s="8"/>
      <c r="D194" s="10"/>
      <c r="E194" s="13"/>
      <c r="F194" s="15"/>
      <c r="G194" s="13">
        <f t="shared" si="31"/>
        <v>0</v>
      </c>
      <c r="H194" s="15"/>
      <c r="I194" s="97">
        <f t="shared" si="30"/>
        <v>0</v>
      </c>
      <c r="J194" s="10"/>
    </row>
    <row r="195" spans="1:10" ht="18.75" hidden="1" customHeight="1" x14ac:dyDescent="0.25">
      <c r="A195" s="38"/>
      <c r="B195" s="18" t="s">
        <v>19</v>
      </c>
      <c r="C195" s="8"/>
      <c r="D195" s="10"/>
      <c r="E195" s="13"/>
      <c r="F195" s="15"/>
      <c r="G195" s="13">
        <f t="shared" si="31"/>
        <v>0</v>
      </c>
      <c r="H195" s="15"/>
      <c r="I195" s="97">
        <f t="shared" si="30"/>
        <v>0</v>
      </c>
      <c r="J195" s="10"/>
    </row>
    <row r="196" spans="1:10" ht="66" hidden="1" customHeight="1" x14ac:dyDescent="0.25">
      <c r="A196" s="38" t="s">
        <v>101</v>
      </c>
      <c r="B196" s="41" t="s">
        <v>102</v>
      </c>
      <c r="C196" s="8" t="s">
        <v>82</v>
      </c>
      <c r="D196" s="10">
        <f>SUM(D198:D200)</f>
        <v>0</v>
      </c>
      <c r="E196" s="13">
        <f>SUM(E198:E200)</f>
        <v>0</v>
      </c>
      <c r="F196" s="15">
        <f>SUM(F198:F200)</f>
        <v>0</v>
      </c>
      <c r="G196" s="13">
        <f t="shared" si="31"/>
        <v>0</v>
      </c>
      <c r="H196" s="15">
        <f>SUM(H198:H200)</f>
        <v>0</v>
      </c>
      <c r="I196" s="97">
        <f t="shared" si="30"/>
        <v>0</v>
      </c>
      <c r="J196" s="10" t="s">
        <v>57</v>
      </c>
    </row>
    <row r="197" spans="1:10" ht="18.75" hidden="1" customHeight="1" x14ac:dyDescent="0.25">
      <c r="A197" s="38"/>
      <c r="B197" s="17" t="s">
        <v>16</v>
      </c>
      <c r="C197" s="8"/>
      <c r="D197" s="10"/>
      <c r="E197" s="13"/>
      <c r="F197" s="15"/>
      <c r="G197" s="13">
        <f t="shared" si="31"/>
        <v>0</v>
      </c>
      <c r="H197" s="15"/>
      <c r="I197" s="97">
        <f t="shared" ref="I197:I228" si="32">H197-F197</f>
        <v>0</v>
      </c>
      <c r="J197" s="10"/>
    </row>
    <row r="198" spans="1:10" ht="18.75" hidden="1" customHeight="1" x14ac:dyDescent="0.25">
      <c r="A198" s="38"/>
      <c r="B198" s="14" t="s">
        <v>17</v>
      </c>
      <c r="C198" s="8"/>
      <c r="D198" s="10"/>
      <c r="E198" s="13"/>
      <c r="F198" s="15"/>
      <c r="G198" s="13">
        <f t="shared" si="31"/>
        <v>0</v>
      </c>
      <c r="H198" s="15"/>
      <c r="I198" s="97">
        <f t="shared" si="32"/>
        <v>0</v>
      </c>
      <c r="J198" s="10"/>
    </row>
    <row r="199" spans="1:10" ht="18.75" hidden="1" customHeight="1" x14ac:dyDescent="0.25">
      <c r="A199" s="38"/>
      <c r="B199" s="17" t="s">
        <v>41</v>
      </c>
      <c r="C199" s="8"/>
      <c r="D199" s="10"/>
      <c r="E199" s="13"/>
      <c r="F199" s="15"/>
      <c r="G199" s="13">
        <f t="shared" si="31"/>
        <v>0</v>
      </c>
      <c r="H199" s="15"/>
      <c r="I199" s="97">
        <f t="shared" si="32"/>
        <v>0</v>
      </c>
      <c r="J199" s="10"/>
    </row>
    <row r="200" spans="1:10" ht="18.75" hidden="1" customHeight="1" x14ac:dyDescent="0.25">
      <c r="A200" s="38"/>
      <c r="B200" s="18" t="s">
        <v>19</v>
      </c>
      <c r="C200" s="46"/>
      <c r="D200" s="15"/>
      <c r="E200" s="13"/>
      <c r="F200" s="15"/>
      <c r="G200" s="13">
        <f t="shared" si="31"/>
        <v>0</v>
      </c>
      <c r="H200" s="15"/>
      <c r="I200" s="97">
        <f t="shared" si="32"/>
        <v>0</v>
      </c>
      <c r="J200" s="10"/>
    </row>
    <row r="201" spans="1:10" ht="66" hidden="1" customHeight="1" x14ac:dyDescent="0.25">
      <c r="A201" s="38" t="s">
        <v>103</v>
      </c>
      <c r="B201" s="41" t="s">
        <v>104</v>
      </c>
      <c r="C201" s="8" t="s">
        <v>82</v>
      </c>
      <c r="D201" s="15">
        <f>SUM(D203:D205)</f>
        <v>0</v>
      </c>
      <c r="E201" s="13">
        <f>SUM(E203:E205)</f>
        <v>0</v>
      </c>
      <c r="F201" s="15">
        <f>SUM(F203:F205)</f>
        <v>0</v>
      </c>
      <c r="G201" s="13">
        <f t="shared" si="31"/>
        <v>0</v>
      </c>
      <c r="H201" s="15">
        <f>SUM(H203:H205)</f>
        <v>0</v>
      </c>
      <c r="I201" s="97">
        <f t="shared" si="32"/>
        <v>0</v>
      </c>
      <c r="J201" s="10" t="s">
        <v>57</v>
      </c>
    </row>
    <row r="202" spans="1:10" ht="18.75" hidden="1" customHeight="1" x14ac:dyDescent="0.25">
      <c r="A202" s="38"/>
      <c r="B202" s="17" t="s">
        <v>16</v>
      </c>
      <c r="C202" s="8"/>
      <c r="D202" s="10"/>
      <c r="E202" s="13"/>
      <c r="F202" s="15"/>
      <c r="G202" s="13">
        <f t="shared" si="31"/>
        <v>0</v>
      </c>
      <c r="H202" s="15"/>
      <c r="I202" s="97">
        <f t="shared" si="32"/>
        <v>0</v>
      </c>
      <c r="J202" s="10"/>
    </row>
    <row r="203" spans="1:10" ht="18.75" hidden="1" customHeight="1" x14ac:dyDescent="0.25">
      <c r="A203" s="38"/>
      <c r="B203" s="14" t="s">
        <v>17</v>
      </c>
      <c r="C203" s="8"/>
      <c r="D203" s="10"/>
      <c r="E203" s="13"/>
      <c r="F203" s="15"/>
      <c r="G203" s="13">
        <f t="shared" si="31"/>
        <v>0</v>
      </c>
      <c r="H203" s="15"/>
      <c r="I203" s="97">
        <f t="shared" si="32"/>
        <v>0</v>
      </c>
      <c r="J203" s="10"/>
    </row>
    <row r="204" spans="1:10" ht="18.75" hidden="1" customHeight="1" x14ac:dyDescent="0.25">
      <c r="A204" s="38"/>
      <c r="B204" s="17" t="s">
        <v>41</v>
      </c>
      <c r="C204" s="8"/>
      <c r="D204" s="10"/>
      <c r="E204" s="13"/>
      <c r="F204" s="15"/>
      <c r="G204" s="13">
        <f t="shared" si="31"/>
        <v>0</v>
      </c>
      <c r="H204" s="15"/>
      <c r="I204" s="97">
        <f t="shared" si="32"/>
        <v>0</v>
      </c>
      <c r="J204" s="10"/>
    </row>
    <row r="205" spans="1:10" ht="18.75" hidden="1" customHeight="1" x14ac:dyDescent="0.25">
      <c r="A205" s="38"/>
      <c r="B205" s="18" t="s">
        <v>19</v>
      </c>
      <c r="C205" s="8"/>
      <c r="D205" s="10"/>
      <c r="E205" s="13"/>
      <c r="F205" s="15"/>
      <c r="G205" s="13">
        <f t="shared" si="31"/>
        <v>0</v>
      </c>
      <c r="H205" s="15"/>
      <c r="I205" s="97">
        <f t="shared" si="32"/>
        <v>0</v>
      </c>
      <c r="J205" s="10"/>
    </row>
    <row r="206" spans="1:10" ht="66" hidden="1" customHeight="1" x14ac:dyDescent="0.25">
      <c r="A206" s="38" t="s">
        <v>105</v>
      </c>
      <c r="B206" s="41" t="s">
        <v>106</v>
      </c>
      <c r="C206" s="8" t="s">
        <v>82</v>
      </c>
      <c r="D206" s="10">
        <f>SUM(D208:D210)</f>
        <v>0</v>
      </c>
      <c r="E206" s="13">
        <f>SUM(E208:E210)</f>
        <v>0</v>
      </c>
      <c r="F206" s="15">
        <f>SUM(F208:F210)</f>
        <v>0</v>
      </c>
      <c r="G206" s="13">
        <f t="shared" si="31"/>
        <v>0</v>
      </c>
      <c r="H206" s="15">
        <f>SUM(H208:H210)</f>
        <v>0</v>
      </c>
      <c r="I206" s="97">
        <f t="shared" si="32"/>
        <v>0</v>
      </c>
      <c r="J206" s="10" t="s">
        <v>57</v>
      </c>
    </row>
    <row r="207" spans="1:10" ht="18.75" hidden="1" customHeight="1" x14ac:dyDescent="0.25">
      <c r="A207" s="38"/>
      <c r="B207" s="17" t="s">
        <v>16</v>
      </c>
      <c r="C207" s="8"/>
      <c r="D207" s="10"/>
      <c r="E207" s="13"/>
      <c r="F207" s="15"/>
      <c r="G207" s="13">
        <f t="shared" ref="G207:G238" si="33">F207-E207</f>
        <v>0</v>
      </c>
      <c r="H207" s="15"/>
      <c r="I207" s="97">
        <f t="shared" si="32"/>
        <v>0</v>
      </c>
      <c r="J207" s="10"/>
    </row>
    <row r="208" spans="1:10" ht="18.75" hidden="1" customHeight="1" x14ac:dyDescent="0.25">
      <c r="A208" s="38"/>
      <c r="B208" s="14" t="s">
        <v>17</v>
      </c>
      <c r="C208" s="8"/>
      <c r="D208" s="10"/>
      <c r="E208" s="13"/>
      <c r="F208" s="15"/>
      <c r="G208" s="13">
        <f t="shared" si="33"/>
        <v>0</v>
      </c>
      <c r="H208" s="15"/>
      <c r="I208" s="97">
        <f t="shared" si="32"/>
        <v>0</v>
      </c>
      <c r="J208" s="10"/>
    </row>
    <row r="209" spans="1:12" ht="18.75" hidden="1" customHeight="1" x14ac:dyDescent="0.25">
      <c r="A209" s="38"/>
      <c r="B209" s="17" t="s">
        <v>41</v>
      </c>
      <c r="C209" s="46"/>
      <c r="D209" s="10"/>
      <c r="E209" s="13"/>
      <c r="F209" s="15"/>
      <c r="G209" s="13">
        <f t="shared" si="33"/>
        <v>0</v>
      </c>
      <c r="H209" s="15"/>
      <c r="I209" s="97">
        <f t="shared" si="32"/>
        <v>0</v>
      </c>
      <c r="J209" s="10"/>
    </row>
    <row r="210" spans="1:12" ht="18.75" hidden="1" customHeight="1" x14ac:dyDescent="0.25">
      <c r="A210" s="38"/>
      <c r="B210" s="18" t="s">
        <v>19</v>
      </c>
      <c r="C210" s="46"/>
      <c r="D210" s="10"/>
      <c r="E210" s="13"/>
      <c r="F210" s="15"/>
      <c r="G210" s="13">
        <f t="shared" si="33"/>
        <v>0</v>
      </c>
      <c r="H210" s="15"/>
      <c r="I210" s="97">
        <f t="shared" si="32"/>
        <v>0</v>
      </c>
      <c r="J210" s="10"/>
    </row>
    <row r="211" spans="1:12" ht="66" hidden="1" customHeight="1" x14ac:dyDescent="0.25">
      <c r="A211" s="38" t="s">
        <v>107</v>
      </c>
      <c r="B211" s="41" t="s">
        <v>108</v>
      </c>
      <c r="C211" s="8" t="s">
        <v>82</v>
      </c>
      <c r="D211" s="10">
        <f>SUM(D213:D215)</f>
        <v>0</v>
      </c>
      <c r="E211" s="13">
        <f>SUM(E213:E215)</f>
        <v>0</v>
      </c>
      <c r="F211" s="15">
        <f>SUM(F213:F215)</f>
        <v>0</v>
      </c>
      <c r="G211" s="13">
        <f t="shared" si="33"/>
        <v>0</v>
      </c>
      <c r="H211" s="15">
        <f>SUM(H213:H215)</f>
        <v>0</v>
      </c>
      <c r="I211" s="97">
        <f t="shared" si="32"/>
        <v>0</v>
      </c>
      <c r="J211" s="10" t="s">
        <v>57</v>
      </c>
    </row>
    <row r="212" spans="1:12" ht="18.75" hidden="1" customHeight="1" x14ac:dyDescent="0.25">
      <c r="A212" s="37"/>
      <c r="B212" s="17" t="s">
        <v>16</v>
      </c>
      <c r="C212" s="21"/>
      <c r="D212" s="22"/>
      <c r="E212" s="12"/>
      <c r="F212" s="32"/>
      <c r="G212" s="13">
        <f t="shared" si="33"/>
        <v>0</v>
      </c>
      <c r="H212" s="32"/>
      <c r="I212" s="97">
        <f t="shared" si="32"/>
        <v>0</v>
      </c>
      <c r="J212" s="10"/>
    </row>
    <row r="213" spans="1:12" ht="18.75" hidden="1" customHeight="1" x14ac:dyDescent="0.25">
      <c r="A213" s="38"/>
      <c r="B213" s="14" t="s">
        <v>17</v>
      </c>
      <c r="C213" s="8"/>
      <c r="D213" s="10"/>
      <c r="E213" s="13"/>
      <c r="F213" s="15"/>
      <c r="G213" s="13">
        <f t="shared" si="33"/>
        <v>0</v>
      </c>
      <c r="H213" s="15"/>
      <c r="I213" s="97">
        <f t="shared" si="32"/>
        <v>0</v>
      </c>
      <c r="J213" s="10"/>
    </row>
    <row r="214" spans="1:12" ht="18.75" hidden="1" customHeight="1" x14ac:dyDescent="0.25">
      <c r="A214" s="38"/>
      <c r="B214" s="17" t="s">
        <v>41</v>
      </c>
      <c r="C214" s="8"/>
      <c r="D214" s="10"/>
      <c r="E214" s="13"/>
      <c r="F214" s="15"/>
      <c r="G214" s="13">
        <f t="shared" si="33"/>
        <v>0</v>
      </c>
      <c r="H214" s="15"/>
      <c r="I214" s="97">
        <f t="shared" si="32"/>
        <v>0</v>
      </c>
      <c r="J214" s="10"/>
    </row>
    <row r="215" spans="1:12" ht="18.75" hidden="1" customHeight="1" x14ac:dyDescent="0.25">
      <c r="A215" s="38"/>
      <c r="B215" s="18" t="s">
        <v>19</v>
      </c>
      <c r="C215" s="8"/>
      <c r="D215" s="10"/>
      <c r="E215" s="13"/>
      <c r="F215" s="15"/>
      <c r="G215" s="13">
        <f t="shared" si="33"/>
        <v>0</v>
      </c>
      <c r="H215" s="15"/>
      <c r="I215" s="97">
        <f t="shared" si="32"/>
        <v>0</v>
      </c>
      <c r="J215" s="10"/>
    </row>
    <row r="216" spans="1:12" ht="49.5" customHeight="1" x14ac:dyDescent="0.25">
      <c r="A216" s="8" t="s">
        <v>94</v>
      </c>
      <c r="B216" s="41" t="s">
        <v>109</v>
      </c>
      <c r="C216" s="8" t="s">
        <v>82</v>
      </c>
      <c r="D216" s="10">
        <f>SUM(D218:D220)</f>
        <v>0</v>
      </c>
      <c r="E216" s="13">
        <f>SUM(E218:E220)</f>
        <v>111413</v>
      </c>
      <c r="F216" s="15">
        <f>SUM(F218:F220)</f>
        <v>141413</v>
      </c>
      <c r="G216" s="13">
        <f t="shared" si="33"/>
        <v>30000</v>
      </c>
      <c r="H216" s="15">
        <f>SUM(H218:H220)</f>
        <v>141413</v>
      </c>
      <c r="I216" s="97">
        <f t="shared" si="32"/>
        <v>0</v>
      </c>
      <c r="J216" s="10" t="s">
        <v>57</v>
      </c>
    </row>
    <row r="217" spans="1:12" ht="18.75" customHeight="1" x14ac:dyDescent="0.25">
      <c r="A217" s="37"/>
      <c r="B217" s="17" t="s">
        <v>16</v>
      </c>
      <c r="C217" s="21"/>
      <c r="D217" s="22"/>
      <c r="E217" s="12"/>
      <c r="F217" s="32"/>
      <c r="G217" s="13">
        <f t="shared" si="33"/>
        <v>0</v>
      </c>
      <c r="H217" s="32"/>
      <c r="I217" s="97">
        <f t="shared" si="32"/>
        <v>0</v>
      </c>
      <c r="J217" s="10"/>
      <c r="K217" s="98"/>
      <c r="L217" s="98"/>
    </row>
    <row r="218" spans="1:12" ht="18.75" customHeight="1" x14ac:dyDescent="0.25">
      <c r="A218" s="38"/>
      <c r="B218" s="14" t="s">
        <v>17</v>
      </c>
      <c r="C218" s="8"/>
      <c r="D218" s="15"/>
      <c r="E218" s="13">
        <v>29413</v>
      </c>
      <c r="F218" s="15">
        <v>37333</v>
      </c>
      <c r="G218" s="13">
        <f t="shared" si="33"/>
        <v>7920</v>
      </c>
      <c r="H218" s="15">
        <v>37333</v>
      </c>
      <c r="I218" s="97">
        <f t="shared" si="32"/>
        <v>0</v>
      </c>
      <c r="J218" s="10"/>
    </row>
    <row r="219" spans="1:12" ht="18.75" customHeight="1" x14ac:dyDescent="0.25">
      <c r="A219" s="38"/>
      <c r="B219" s="17" t="s">
        <v>18</v>
      </c>
      <c r="C219" s="8"/>
      <c r="D219" s="10"/>
      <c r="E219" s="13">
        <v>82000</v>
      </c>
      <c r="F219" s="15">
        <v>104080</v>
      </c>
      <c r="G219" s="13">
        <f t="shared" si="33"/>
        <v>22080</v>
      </c>
      <c r="H219" s="15">
        <v>104080</v>
      </c>
      <c r="I219" s="97">
        <f t="shared" si="32"/>
        <v>0</v>
      </c>
      <c r="J219" s="10"/>
    </row>
    <row r="220" spans="1:12" ht="18.75" hidden="1" customHeight="1" x14ac:dyDescent="0.25">
      <c r="A220" s="38"/>
      <c r="B220" s="18" t="s">
        <v>19</v>
      </c>
      <c r="C220" s="8"/>
      <c r="D220" s="10"/>
      <c r="E220" s="13"/>
      <c r="F220" s="13"/>
      <c r="G220" s="13">
        <f t="shared" si="33"/>
        <v>0</v>
      </c>
      <c r="H220" s="13"/>
      <c r="I220" s="12">
        <f t="shared" si="32"/>
        <v>0</v>
      </c>
      <c r="J220" s="10"/>
    </row>
    <row r="221" spans="1:12" ht="49.5" hidden="1" customHeight="1" x14ac:dyDescent="0.25">
      <c r="A221" s="8" t="s">
        <v>42</v>
      </c>
      <c r="B221" s="41" t="s">
        <v>110</v>
      </c>
      <c r="C221" s="8" t="s">
        <v>82</v>
      </c>
      <c r="D221" s="10">
        <f>SUM(D223:D225)</f>
        <v>0</v>
      </c>
      <c r="E221" s="13">
        <f>SUM(E223:E225)</f>
        <v>0</v>
      </c>
      <c r="F221" s="13">
        <f>SUM(F223:F225)</f>
        <v>0</v>
      </c>
      <c r="G221" s="13">
        <f t="shared" si="33"/>
        <v>0</v>
      </c>
      <c r="H221" s="13">
        <f>SUM(H223:H225)</f>
        <v>0</v>
      </c>
      <c r="I221" s="12">
        <f t="shared" si="32"/>
        <v>0</v>
      </c>
      <c r="J221" s="10"/>
    </row>
    <row r="222" spans="1:12" ht="18.75" hidden="1" customHeight="1" x14ac:dyDescent="0.25">
      <c r="A222" s="37"/>
      <c r="B222" s="17" t="s">
        <v>16</v>
      </c>
      <c r="C222" s="21"/>
      <c r="D222" s="22"/>
      <c r="E222" s="12"/>
      <c r="F222" s="12"/>
      <c r="G222" s="13">
        <f t="shared" si="33"/>
        <v>0</v>
      </c>
      <c r="H222" s="12"/>
      <c r="I222" s="12">
        <f t="shared" si="32"/>
        <v>0</v>
      </c>
      <c r="J222" s="10"/>
    </row>
    <row r="223" spans="1:12" ht="18.75" hidden="1" customHeight="1" x14ac:dyDescent="0.25">
      <c r="A223" s="38"/>
      <c r="B223" s="14" t="s">
        <v>17</v>
      </c>
      <c r="C223" s="8"/>
      <c r="D223" s="15"/>
      <c r="E223" s="13"/>
      <c r="F223" s="13"/>
      <c r="G223" s="13">
        <f t="shared" si="33"/>
        <v>0</v>
      </c>
      <c r="H223" s="13"/>
      <c r="I223" s="12">
        <f t="shared" si="32"/>
        <v>0</v>
      </c>
      <c r="J223" s="10"/>
    </row>
    <row r="224" spans="1:12" ht="18.75" hidden="1" customHeight="1" x14ac:dyDescent="0.25">
      <c r="A224" s="38"/>
      <c r="B224" s="17" t="s">
        <v>41</v>
      </c>
      <c r="C224" s="8"/>
      <c r="D224" s="10"/>
      <c r="E224" s="13"/>
      <c r="F224" s="13"/>
      <c r="G224" s="13">
        <f t="shared" si="33"/>
        <v>0</v>
      </c>
      <c r="H224" s="13"/>
      <c r="I224" s="12">
        <f t="shared" si="32"/>
        <v>0</v>
      </c>
      <c r="J224" s="10"/>
    </row>
    <row r="225" spans="1:14" ht="18.75" hidden="1" customHeight="1" x14ac:dyDescent="0.25">
      <c r="A225" s="38"/>
      <c r="B225" s="18" t="s">
        <v>19</v>
      </c>
      <c r="C225" s="8"/>
      <c r="D225" s="10"/>
      <c r="E225" s="13"/>
      <c r="F225" s="13"/>
      <c r="G225" s="13">
        <f t="shared" si="33"/>
        <v>0</v>
      </c>
      <c r="H225" s="13"/>
      <c r="I225" s="12">
        <f t="shared" si="32"/>
        <v>0</v>
      </c>
      <c r="J225" s="10"/>
    </row>
    <row r="226" spans="1:14" ht="33" x14ac:dyDescent="0.25">
      <c r="A226" s="37"/>
      <c r="B226" s="44" t="s">
        <v>111</v>
      </c>
      <c r="C226" s="21" t="s">
        <v>82</v>
      </c>
      <c r="D226" s="22">
        <f>SUM(D227,D253)</f>
        <v>3037334.3</v>
      </c>
      <c r="E226" s="12">
        <f>SUM(E227,E253)</f>
        <v>3794303.4000000004</v>
      </c>
      <c r="F226" s="101">
        <f>SUM(F227,F253)</f>
        <v>5133566.5999999996</v>
      </c>
      <c r="G226" s="13">
        <f t="shared" si="33"/>
        <v>1339263.1999999993</v>
      </c>
      <c r="H226" s="102">
        <f>SUM(H227,H253)</f>
        <v>4678616.5359999994</v>
      </c>
      <c r="I226" s="12">
        <f t="shared" si="32"/>
        <v>-454950.06400000025</v>
      </c>
      <c r="J226" s="10"/>
      <c r="K226" s="109"/>
      <c r="L226" s="109"/>
      <c r="M226" s="110"/>
      <c r="N226" s="110"/>
    </row>
    <row r="227" spans="1:14" ht="33" x14ac:dyDescent="0.25">
      <c r="A227" s="38"/>
      <c r="B227" s="44" t="s">
        <v>112</v>
      </c>
      <c r="C227" s="21" t="s">
        <v>82</v>
      </c>
      <c r="D227" s="22">
        <f>SUM(D243)+D228+D238+D233</f>
        <v>2822634.3</v>
      </c>
      <c r="E227" s="12">
        <f>SUM(E243)+E228+E238+E233+E248</f>
        <v>3481903.9000000004</v>
      </c>
      <c r="F227" s="32">
        <f>SUM(F243)+F228+F238+F233+F248</f>
        <v>4853552</v>
      </c>
      <c r="G227" s="13">
        <f t="shared" si="33"/>
        <v>1371648.0999999996</v>
      </c>
      <c r="H227" s="102">
        <f>SUM(H243)+H228+H238+H233+H248</f>
        <v>4537289.8359999992</v>
      </c>
      <c r="I227" s="12">
        <f t="shared" si="32"/>
        <v>-316262.1640000008</v>
      </c>
      <c r="J227" s="10"/>
      <c r="K227" s="109">
        <f>K228</f>
        <v>-121395.9</v>
      </c>
      <c r="L227" s="109">
        <f>L228-0.05</f>
        <v>-338438.20000000007</v>
      </c>
      <c r="M227" s="109">
        <f t="shared" ref="M227" si="34">M228</f>
        <v>-176132.6</v>
      </c>
      <c r="N227" s="109">
        <f>SUM(K227:M227)</f>
        <v>-635966.70000000007</v>
      </c>
    </row>
    <row r="228" spans="1:14" ht="49.5" x14ac:dyDescent="0.25">
      <c r="A228" s="8" t="s">
        <v>86</v>
      </c>
      <c r="B228" s="41" t="s">
        <v>113</v>
      </c>
      <c r="C228" s="8" t="s">
        <v>82</v>
      </c>
      <c r="D228" s="10">
        <f>SUM(D230:D232)</f>
        <v>1781400.2999999998</v>
      </c>
      <c r="E228" s="13">
        <f>SUM(E230:E232)</f>
        <v>1795346.2999999998</v>
      </c>
      <c r="F228" s="10">
        <f>SUM(F230:F232)</f>
        <v>2342437.2999999998</v>
      </c>
      <c r="G228" s="13">
        <f t="shared" si="33"/>
        <v>547091</v>
      </c>
      <c r="H228" s="10">
        <f>SUM(H230:H232)</f>
        <v>2026175.0999999999</v>
      </c>
      <c r="I228" s="12">
        <f t="shared" si="32"/>
        <v>-316262.19999999995</v>
      </c>
      <c r="J228" s="10" t="s">
        <v>57</v>
      </c>
      <c r="K228" s="95">
        <f>SUM(K230:K274)</f>
        <v>-121395.9</v>
      </c>
      <c r="L228" s="95">
        <f t="shared" ref="L228:M228" si="35">SUM(L230:L274)</f>
        <v>-338438.15000000008</v>
      </c>
      <c r="M228" s="95">
        <f t="shared" si="35"/>
        <v>-176132.6</v>
      </c>
      <c r="N228" s="95">
        <f>SUM(K228:M228)</f>
        <v>-635966.65</v>
      </c>
    </row>
    <row r="229" spans="1:14" ht="18.75" x14ac:dyDescent="0.25">
      <c r="A229" s="37"/>
      <c r="B229" s="17" t="s">
        <v>16</v>
      </c>
      <c r="C229" s="21"/>
      <c r="D229" s="22"/>
      <c r="E229" s="12"/>
      <c r="F229" s="101"/>
      <c r="G229" s="13">
        <f t="shared" si="33"/>
        <v>0</v>
      </c>
      <c r="H229" s="12"/>
      <c r="I229" s="12"/>
      <c r="J229" s="10"/>
    </row>
    <row r="230" spans="1:14" ht="18.75" x14ac:dyDescent="0.25">
      <c r="A230" s="38"/>
      <c r="B230" s="14" t="s">
        <v>17</v>
      </c>
      <c r="C230" s="8"/>
      <c r="D230" s="15">
        <v>260714</v>
      </c>
      <c r="E230" s="13">
        <v>274660</v>
      </c>
      <c r="F230" s="15">
        <v>419092</v>
      </c>
      <c r="G230" s="13">
        <f t="shared" si="33"/>
        <v>144432</v>
      </c>
      <c r="H230" s="15">
        <f>44084.4+291514.6</f>
        <v>335599</v>
      </c>
      <c r="I230" s="12">
        <f>H230-F230</f>
        <v>-83493</v>
      </c>
      <c r="J230" s="10"/>
      <c r="K230" s="95">
        <f>I230</f>
        <v>-83493</v>
      </c>
      <c r="M230" s="42"/>
    </row>
    <row r="231" spans="1:14" ht="18.75" x14ac:dyDescent="0.25">
      <c r="A231" s="38"/>
      <c r="B231" s="17" t="s">
        <v>18</v>
      </c>
      <c r="C231" s="8"/>
      <c r="D231" s="10">
        <v>765718.6</v>
      </c>
      <c r="E231" s="13">
        <v>765718.6</v>
      </c>
      <c r="F231" s="10">
        <v>1168377.6000000001</v>
      </c>
      <c r="G231" s="13">
        <f t="shared" si="33"/>
        <v>402659.00000000012</v>
      </c>
      <c r="H231" s="10">
        <f>935608.4</f>
        <v>935608.4</v>
      </c>
      <c r="I231" s="12">
        <f>H231-F231</f>
        <v>-232769.20000000007</v>
      </c>
      <c r="J231" s="10"/>
      <c r="L231" s="95">
        <f>I231</f>
        <v>-232769.20000000007</v>
      </c>
    </row>
    <row r="232" spans="1:14" ht="18.75" x14ac:dyDescent="0.25">
      <c r="A232" s="38"/>
      <c r="B232" s="18" t="s">
        <v>19</v>
      </c>
      <c r="C232" s="8"/>
      <c r="D232" s="10">
        <v>754967.7</v>
      </c>
      <c r="E232" s="13">
        <v>754967.7</v>
      </c>
      <c r="F232" s="10">
        <v>754967.7</v>
      </c>
      <c r="G232" s="13">
        <f t="shared" si="33"/>
        <v>0</v>
      </c>
      <c r="H232" s="10">
        <v>754967.7</v>
      </c>
      <c r="I232" s="97">
        <f>H232-F232</f>
        <v>0</v>
      </c>
      <c r="J232" s="10"/>
      <c r="M232" s="108">
        <f>I232</f>
        <v>0</v>
      </c>
    </row>
    <row r="233" spans="1:14" ht="49.5" x14ac:dyDescent="0.25">
      <c r="A233" s="8" t="s">
        <v>97</v>
      </c>
      <c r="B233" s="47" t="s">
        <v>114</v>
      </c>
      <c r="C233" s="8" t="s">
        <v>82</v>
      </c>
      <c r="D233" s="10">
        <f>SUM(D235+D236)+D237</f>
        <v>650024.1</v>
      </c>
      <c r="E233" s="13">
        <f>SUM(E235+E236)+E237</f>
        <v>1294395.9000000001</v>
      </c>
      <c r="F233" s="23">
        <f>SUM(F235+F236)+F237</f>
        <v>2098951.85</v>
      </c>
      <c r="G233" s="13">
        <f t="shared" si="33"/>
        <v>804555.95</v>
      </c>
      <c r="H233" s="103">
        <f>SUM(H235+H236)+H237</f>
        <v>2098951.8859999999</v>
      </c>
      <c r="I233" s="12">
        <f>H233-F233</f>
        <v>3.5999999847263098E-2</v>
      </c>
      <c r="J233" s="10" t="s">
        <v>57</v>
      </c>
    </row>
    <row r="234" spans="1:14" ht="18.75" x14ac:dyDescent="0.25">
      <c r="A234" s="37"/>
      <c r="B234" s="17" t="s">
        <v>16</v>
      </c>
      <c r="C234" s="21"/>
      <c r="D234" s="22"/>
      <c r="E234" s="12"/>
      <c r="F234" s="48"/>
      <c r="G234" s="13">
        <f t="shared" si="33"/>
        <v>0</v>
      </c>
      <c r="H234" s="12"/>
      <c r="I234" s="12"/>
      <c r="J234" s="10"/>
      <c r="M234" s="49"/>
    </row>
    <row r="235" spans="1:14" ht="18.75" x14ac:dyDescent="0.25">
      <c r="A235" s="38"/>
      <c r="B235" s="14" t="s">
        <v>17</v>
      </c>
      <c r="C235" s="8"/>
      <c r="D235" s="15">
        <f>2230+81351</f>
        <v>83581</v>
      </c>
      <c r="E235" s="13">
        <v>256985.7</v>
      </c>
      <c r="F235" s="10">
        <v>375785.7</v>
      </c>
      <c r="G235" s="13">
        <f t="shared" si="33"/>
        <v>118800</v>
      </c>
      <c r="H235" s="103">
        <v>375785.73599999998</v>
      </c>
      <c r="I235" s="12">
        <f t="shared" ref="I235:I243" si="36">H235-F235</f>
        <v>3.599999996367842E-2</v>
      </c>
      <c r="J235" s="10"/>
    </row>
    <row r="236" spans="1:14" ht="18.75" x14ac:dyDescent="0.25">
      <c r="A236" s="38"/>
      <c r="B236" s="17" t="s">
        <v>18</v>
      </c>
      <c r="C236" s="46"/>
      <c r="D236" s="10">
        <f>6550.4+238927.4</f>
        <v>245477.8</v>
      </c>
      <c r="E236" s="13">
        <v>716444.9</v>
      </c>
      <c r="F236" s="23">
        <v>1047644.85</v>
      </c>
      <c r="G236" s="13">
        <f t="shared" si="33"/>
        <v>331199.94999999995</v>
      </c>
      <c r="H236" s="23">
        <f>6550.35+7235.9+1033858.6</f>
        <v>1047644.85</v>
      </c>
      <c r="I236" s="97">
        <f t="shared" si="36"/>
        <v>0</v>
      </c>
      <c r="J236" s="10"/>
    </row>
    <row r="237" spans="1:14" ht="18.75" x14ac:dyDescent="0.25">
      <c r="A237" s="38"/>
      <c r="B237" s="18" t="s">
        <v>19</v>
      </c>
      <c r="C237" s="8"/>
      <c r="D237" s="10">
        <v>320965.3</v>
      </c>
      <c r="E237" s="13">
        <v>320965.3</v>
      </c>
      <c r="F237" s="10">
        <f>320965.3+354556</f>
        <v>675521.3</v>
      </c>
      <c r="G237" s="13">
        <f t="shared" si="33"/>
        <v>354556.00000000006</v>
      </c>
      <c r="H237" s="10">
        <v>675521.3</v>
      </c>
      <c r="I237" s="97">
        <f t="shared" si="36"/>
        <v>0</v>
      </c>
      <c r="J237" s="10"/>
    </row>
    <row r="238" spans="1:14" ht="49.5" x14ac:dyDescent="0.25">
      <c r="A238" s="8" t="s">
        <v>99</v>
      </c>
      <c r="B238" s="47" t="s">
        <v>115</v>
      </c>
      <c r="C238" s="8" t="s">
        <v>82</v>
      </c>
      <c r="D238" s="10">
        <f>SUM(D240+D241)+D242</f>
        <v>176641.7</v>
      </c>
      <c r="E238" s="13">
        <f>SUM(E240+E241)+E242</f>
        <v>211145.2</v>
      </c>
      <c r="F238" s="10">
        <f>SUM(F240+F241)+F242</f>
        <v>231145.2</v>
      </c>
      <c r="G238" s="13">
        <f t="shared" si="33"/>
        <v>20000</v>
      </c>
      <c r="H238" s="23">
        <f>SUM(H240+H241)+H242</f>
        <v>412161.75</v>
      </c>
      <c r="I238" s="12">
        <f t="shared" si="36"/>
        <v>181016.55</v>
      </c>
      <c r="J238" s="10" t="s">
        <v>57</v>
      </c>
    </row>
    <row r="239" spans="1:14" ht="18.75" x14ac:dyDescent="0.25">
      <c r="A239" s="37"/>
      <c r="B239" s="17" t="s">
        <v>16</v>
      </c>
      <c r="C239" s="21"/>
      <c r="D239" s="22"/>
      <c r="E239" s="12"/>
      <c r="F239" s="101"/>
      <c r="G239" s="13">
        <f t="shared" ref="G239:G270" si="37">F239-E239</f>
        <v>0</v>
      </c>
      <c r="H239" s="12"/>
      <c r="I239" s="12">
        <f t="shared" si="36"/>
        <v>0</v>
      </c>
      <c r="J239" s="10"/>
      <c r="M239" s="49"/>
    </row>
    <row r="240" spans="1:14" ht="18.75" x14ac:dyDescent="0.25">
      <c r="A240" s="38"/>
      <c r="B240" s="14" t="s">
        <v>17</v>
      </c>
      <c r="C240" s="8"/>
      <c r="D240" s="15">
        <f>1008+7029</f>
        <v>8037</v>
      </c>
      <c r="E240" s="13">
        <v>17462.400000000001</v>
      </c>
      <c r="F240" s="10">
        <v>22742.400000000001</v>
      </c>
      <c r="G240" s="13">
        <f t="shared" si="37"/>
        <v>5280</v>
      </c>
      <c r="H240" s="10">
        <f>2350.9+21680.9</f>
        <v>24031.800000000003</v>
      </c>
      <c r="I240" s="12">
        <f t="shared" si="36"/>
        <v>1289.4000000000015</v>
      </c>
      <c r="J240" s="10"/>
    </row>
    <row r="241" spans="1:13" ht="18.75" x14ac:dyDescent="0.25">
      <c r="A241" s="38"/>
      <c r="B241" s="17" t="s">
        <v>18</v>
      </c>
      <c r="C241" s="46"/>
      <c r="D241" s="10">
        <f>2959.2+20645.5</f>
        <v>23604.7</v>
      </c>
      <c r="E241" s="13">
        <v>48682.8</v>
      </c>
      <c r="F241" s="10">
        <v>63402.8</v>
      </c>
      <c r="G241" s="13">
        <f t="shared" si="37"/>
        <v>14720</v>
      </c>
      <c r="H241" s="23">
        <f>6553.75+60443.6</f>
        <v>66997.350000000006</v>
      </c>
      <c r="I241" s="12">
        <f t="shared" si="36"/>
        <v>3594.5500000000029</v>
      </c>
      <c r="J241" s="10"/>
    </row>
    <row r="242" spans="1:13" ht="18.75" x14ac:dyDescent="0.25">
      <c r="A242" s="38"/>
      <c r="B242" s="18" t="s">
        <v>19</v>
      </c>
      <c r="C242" s="8"/>
      <c r="D242" s="10">
        <v>145000</v>
      </c>
      <c r="E242" s="13">
        <v>145000</v>
      </c>
      <c r="F242" s="15">
        <v>145000</v>
      </c>
      <c r="G242" s="13">
        <f t="shared" si="37"/>
        <v>0</v>
      </c>
      <c r="H242" s="10">
        <v>321132.59999999998</v>
      </c>
      <c r="I242" s="12">
        <f t="shared" si="36"/>
        <v>176132.59999999998</v>
      </c>
      <c r="J242" s="10"/>
    </row>
    <row r="243" spans="1:13" ht="49.5" hidden="1" x14ac:dyDescent="0.25">
      <c r="A243" s="8" t="s">
        <v>99</v>
      </c>
      <c r="B243" s="47" t="s">
        <v>175</v>
      </c>
      <c r="C243" s="8" t="s">
        <v>82</v>
      </c>
      <c r="D243" s="10">
        <f>SUM(D245+D246)+D247</f>
        <v>214568.2</v>
      </c>
      <c r="E243" s="13">
        <f>SUM(E245+E246)+E247</f>
        <v>181016.5</v>
      </c>
      <c r="F243" s="23">
        <f>SUM(F245+F246)+F247</f>
        <v>181016.55000000002</v>
      </c>
      <c r="G243" s="13">
        <f t="shared" si="37"/>
        <v>5.0000000017462298E-2</v>
      </c>
      <c r="H243" s="13">
        <f>SUM(H245+H246)+H247</f>
        <v>0</v>
      </c>
      <c r="I243" s="12">
        <f t="shared" si="36"/>
        <v>-181016.55000000002</v>
      </c>
      <c r="J243" s="10" t="s">
        <v>57</v>
      </c>
    </row>
    <row r="244" spans="1:13" ht="18.75" hidden="1" x14ac:dyDescent="0.25">
      <c r="A244" s="37"/>
      <c r="B244" s="17" t="s">
        <v>16</v>
      </c>
      <c r="C244" s="21"/>
      <c r="D244" s="22"/>
      <c r="E244" s="12"/>
      <c r="F244" s="12"/>
      <c r="G244" s="13">
        <f t="shared" si="37"/>
        <v>0</v>
      </c>
      <c r="H244" s="12"/>
      <c r="I244" s="12"/>
      <c r="J244" s="10"/>
      <c r="M244" s="49"/>
    </row>
    <row r="245" spans="1:13" ht="18.75" hidden="1" x14ac:dyDescent="0.25">
      <c r="A245" s="38"/>
      <c r="B245" s="14" t="s">
        <v>17</v>
      </c>
      <c r="C245" s="8"/>
      <c r="D245" s="15">
        <f>1224+8539</f>
        <v>9763</v>
      </c>
      <c r="E245" s="13">
        <v>1289.4000000000001</v>
      </c>
      <c r="F245" s="10">
        <v>1289.4000000000001</v>
      </c>
      <c r="G245" s="13">
        <f t="shared" si="37"/>
        <v>0</v>
      </c>
      <c r="H245" s="13"/>
      <c r="I245" s="12">
        <f>H245-F245</f>
        <v>-1289.4000000000001</v>
      </c>
      <c r="J245" s="10"/>
      <c r="K245" s="95">
        <f>I245</f>
        <v>-1289.4000000000001</v>
      </c>
    </row>
    <row r="246" spans="1:13" ht="18.75" hidden="1" x14ac:dyDescent="0.25">
      <c r="A246" s="38"/>
      <c r="B246" s="17" t="s">
        <v>18</v>
      </c>
      <c r="C246" s="46"/>
      <c r="D246" s="10">
        <f>3594.6+25078.1</f>
        <v>28672.699999999997</v>
      </c>
      <c r="E246" s="13">
        <v>3594.5</v>
      </c>
      <c r="F246" s="23">
        <v>3594.55</v>
      </c>
      <c r="G246" s="13">
        <f t="shared" si="37"/>
        <v>5.0000000000181899E-2</v>
      </c>
      <c r="H246" s="13"/>
      <c r="I246" s="12">
        <f>H246-F246</f>
        <v>-3594.55</v>
      </c>
      <c r="J246" s="10"/>
      <c r="L246" s="95">
        <f>I246</f>
        <v>-3594.55</v>
      </c>
    </row>
    <row r="247" spans="1:13" ht="18.75" hidden="1" x14ac:dyDescent="0.25">
      <c r="A247" s="38"/>
      <c r="B247" s="18" t="s">
        <v>19</v>
      </c>
      <c r="C247" s="8"/>
      <c r="D247" s="10">
        <v>176132.5</v>
      </c>
      <c r="E247" s="13">
        <v>176132.6</v>
      </c>
      <c r="F247" s="10">
        <v>176132.6</v>
      </c>
      <c r="G247" s="13">
        <f t="shared" si="37"/>
        <v>0</v>
      </c>
      <c r="H247" s="13"/>
      <c r="I247" s="12">
        <f>H247-F247</f>
        <v>-176132.6</v>
      </c>
      <c r="J247" s="10"/>
      <c r="M247" s="95">
        <f>I247</f>
        <v>-176132.6</v>
      </c>
    </row>
    <row r="248" spans="1:13" ht="49.5" x14ac:dyDescent="0.25">
      <c r="A248" s="8" t="s">
        <v>101</v>
      </c>
      <c r="B248" s="47" t="s">
        <v>116</v>
      </c>
      <c r="C248" s="8" t="s">
        <v>82</v>
      </c>
      <c r="D248" s="10">
        <f>SUM(D250+D251)+D252</f>
        <v>214568.2</v>
      </c>
      <c r="E248" s="13">
        <f>SUM(E250+E251)+E252</f>
        <v>0</v>
      </c>
      <c r="F248" s="10">
        <f>SUM(F250+F251)+F252</f>
        <v>1.1000000000000001</v>
      </c>
      <c r="G248" s="13">
        <f t="shared" si="37"/>
        <v>1.1000000000000001</v>
      </c>
      <c r="H248" s="10">
        <f>SUM(H250+H251)+H252</f>
        <v>1.1000000000000001</v>
      </c>
      <c r="I248" s="97">
        <f>H248-F248</f>
        <v>0</v>
      </c>
      <c r="J248" s="10" t="s">
        <v>57</v>
      </c>
    </row>
    <row r="249" spans="1:13" ht="18.75" x14ac:dyDescent="0.25">
      <c r="A249" s="37"/>
      <c r="B249" s="17" t="s">
        <v>16</v>
      </c>
      <c r="C249" s="21"/>
      <c r="D249" s="22"/>
      <c r="E249" s="12"/>
      <c r="F249" s="101"/>
      <c r="G249" s="13">
        <f t="shared" si="37"/>
        <v>0</v>
      </c>
      <c r="H249" s="107"/>
      <c r="I249" s="97"/>
      <c r="J249" s="10"/>
      <c r="M249" s="49"/>
    </row>
    <row r="250" spans="1:13" ht="18.75" x14ac:dyDescent="0.25">
      <c r="A250" s="38"/>
      <c r="B250" s="14" t="s">
        <v>17</v>
      </c>
      <c r="C250" s="8"/>
      <c r="D250" s="15">
        <f>1224+8539</f>
        <v>9763</v>
      </c>
      <c r="E250" s="13"/>
      <c r="F250" s="10">
        <v>0.3</v>
      </c>
      <c r="G250" s="13">
        <f t="shared" si="37"/>
        <v>0.3</v>
      </c>
      <c r="H250" s="10">
        <v>0.3</v>
      </c>
      <c r="I250" s="97">
        <f>H250-F250</f>
        <v>0</v>
      </c>
      <c r="J250" s="10"/>
    </row>
    <row r="251" spans="1:13" ht="18.75" x14ac:dyDescent="0.25">
      <c r="A251" s="38"/>
      <c r="B251" s="17" t="s">
        <v>18</v>
      </c>
      <c r="C251" s="46"/>
      <c r="D251" s="10">
        <f>3594.6+25078.1</f>
        <v>28672.699999999997</v>
      </c>
      <c r="E251" s="13"/>
      <c r="F251" s="10">
        <v>0.8</v>
      </c>
      <c r="G251" s="13">
        <f t="shared" si="37"/>
        <v>0.8</v>
      </c>
      <c r="H251" s="10">
        <v>0.8</v>
      </c>
      <c r="I251" s="97">
        <f>H251-F251</f>
        <v>0</v>
      </c>
      <c r="J251" s="10"/>
    </row>
    <row r="252" spans="1:13" ht="18.75" hidden="1" x14ac:dyDescent="0.25">
      <c r="A252" s="38"/>
      <c r="B252" s="18" t="s">
        <v>19</v>
      </c>
      <c r="C252" s="8"/>
      <c r="D252" s="10">
        <v>176132.5</v>
      </c>
      <c r="E252" s="13"/>
      <c r="F252" s="10"/>
      <c r="G252" s="13">
        <f t="shared" si="37"/>
        <v>0</v>
      </c>
      <c r="H252" s="13"/>
      <c r="I252" s="12">
        <f>H252-F252</f>
        <v>0</v>
      </c>
      <c r="J252" s="10"/>
    </row>
    <row r="253" spans="1:13" ht="33" x14ac:dyDescent="0.25">
      <c r="A253" s="37"/>
      <c r="B253" s="44" t="s">
        <v>117</v>
      </c>
      <c r="C253" s="21" t="s">
        <v>82</v>
      </c>
      <c r="D253" s="22">
        <f>D274+D254</f>
        <v>214700</v>
      </c>
      <c r="E253" s="12">
        <f>E254+E258+E262+E266+E270+E274</f>
        <v>312399.5</v>
      </c>
      <c r="F253" s="101">
        <f>F254+F258+F262+F266+F270+F274</f>
        <v>280014.59999999992</v>
      </c>
      <c r="G253" s="13">
        <f t="shared" si="37"/>
        <v>-32384.900000000081</v>
      </c>
      <c r="H253" s="107">
        <f>H254+H258+H262+H266+H270+H274+H277</f>
        <v>141326.70000000001</v>
      </c>
      <c r="I253" s="12">
        <f>H253-F253</f>
        <v>-138687.89999999991</v>
      </c>
      <c r="J253" s="10"/>
    </row>
    <row r="254" spans="1:13" ht="49.5" x14ac:dyDescent="0.25">
      <c r="A254" s="8" t="s">
        <v>103</v>
      </c>
      <c r="B254" s="47" t="s">
        <v>118</v>
      </c>
      <c r="C254" s="8" t="s">
        <v>82</v>
      </c>
      <c r="D254" s="15">
        <f>SUM(D256+D257)</f>
        <v>214700</v>
      </c>
      <c r="E254" s="13">
        <f>SUM(E256+E257)</f>
        <v>278432.09999999998</v>
      </c>
      <c r="F254" s="10">
        <f>SUM(F256+F257)</f>
        <v>280013.2</v>
      </c>
      <c r="G254" s="13">
        <f t="shared" si="37"/>
        <v>1581.1000000000349</v>
      </c>
      <c r="H254" s="10">
        <f>SUM(H256+H257)</f>
        <v>141325.29999999999</v>
      </c>
      <c r="I254" s="12">
        <f>H254-F254</f>
        <v>-138687.90000000002</v>
      </c>
      <c r="J254" s="10" t="s">
        <v>57</v>
      </c>
    </row>
    <row r="255" spans="1:13" ht="18.75" x14ac:dyDescent="0.25">
      <c r="A255" s="37"/>
      <c r="B255" s="17" t="s">
        <v>16</v>
      </c>
      <c r="C255" s="21"/>
      <c r="D255" s="32"/>
      <c r="E255" s="12"/>
      <c r="F255" s="101"/>
      <c r="G255" s="13">
        <f t="shared" si="37"/>
        <v>0</v>
      </c>
      <c r="H255" s="12"/>
      <c r="I255" s="12"/>
      <c r="J255" s="10"/>
    </row>
    <row r="256" spans="1:13" ht="18.75" x14ac:dyDescent="0.25">
      <c r="A256" s="38"/>
      <c r="B256" s="14" t="s">
        <v>17</v>
      </c>
      <c r="C256" s="8"/>
      <c r="D256" s="15">
        <v>54534</v>
      </c>
      <c r="E256" s="13">
        <v>73506.100000000006</v>
      </c>
      <c r="F256" s="10">
        <v>73923.5</v>
      </c>
      <c r="G256" s="13">
        <f t="shared" si="37"/>
        <v>417.39999999999418</v>
      </c>
      <c r="H256" s="15">
        <v>37310</v>
      </c>
      <c r="I256" s="12">
        <f t="shared" ref="I256:I287" si="38">H256-F256</f>
        <v>-36613.5</v>
      </c>
      <c r="J256" s="10"/>
      <c r="K256" s="95">
        <f>I256</f>
        <v>-36613.5</v>
      </c>
    </row>
    <row r="257" spans="1:12" ht="18.75" x14ac:dyDescent="0.25">
      <c r="A257" s="38"/>
      <c r="B257" s="17" t="s">
        <v>18</v>
      </c>
      <c r="C257" s="46"/>
      <c r="D257" s="15">
        <v>160166</v>
      </c>
      <c r="E257" s="13">
        <f>160166+44760</f>
        <v>204926</v>
      </c>
      <c r="F257" s="10">
        <v>206089.7</v>
      </c>
      <c r="G257" s="13">
        <f t="shared" si="37"/>
        <v>1163.7000000000116</v>
      </c>
      <c r="H257" s="10">
        <v>104015.3</v>
      </c>
      <c r="I257" s="12">
        <f t="shared" si="38"/>
        <v>-102074.40000000001</v>
      </c>
      <c r="J257" s="10"/>
      <c r="L257" s="95">
        <f>I257</f>
        <v>-102074.40000000001</v>
      </c>
    </row>
    <row r="258" spans="1:12" ht="49.5" x14ac:dyDescent="0.25">
      <c r="A258" s="8" t="s">
        <v>105</v>
      </c>
      <c r="B258" s="47" t="s">
        <v>119</v>
      </c>
      <c r="C258" s="8" t="s">
        <v>82</v>
      </c>
      <c r="D258" s="10">
        <f>SUM(D260:D262)</f>
        <v>0</v>
      </c>
      <c r="E258" s="13">
        <f>SUM(E260:E261)</f>
        <v>33967.4</v>
      </c>
      <c r="F258" s="15">
        <f>SUM(F260:F261)</f>
        <v>1</v>
      </c>
      <c r="G258" s="13">
        <f t="shared" si="37"/>
        <v>-33966.400000000001</v>
      </c>
      <c r="H258" s="15">
        <f>SUM(H260:H261)</f>
        <v>1</v>
      </c>
      <c r="I258" s="97">
        <f t="shared" si="38"/>
        <v>0</v>
      </c>
      <c r="J258" s="10" t="s">
        <v>57</v>
      </c>
    </row>
    <row r="259" spans="1:12" ht="18.75" x14ac:dyDescent="0.25">
      <c r="A259" s="37"/>
      <c r="B259" s="17" t="s">
        <v>16</v>
      </c>
      <c r="C259" s="21"/>
      <c r="D259" s="22"/>
      <c r="E259" s="12"/>
      <c r="F259" s="101"/>
      <c r="G259" s="13">
        <f t="shared" si="37"/>
        <v>0</v>
      </c>
      <c r="H259" s="12"/>
      <c r="I259" s="97">
        <f t="shared" si="38"/>
        <v>0</v>
      </c>
      <c r="J259" s="10"/>
    </row>
    <row r="260" spans="1:12" ht="18.75" x14ac:dyDescent="0.25">
      <c r="A260" s="38"/>
      <c r="B260" s="14" t="s">
        <v>17</v>
      </c>
      <c r="C260" s="8"/>
      <c r="D260" s="15"/>
      <c r="E260" s="13">
        <v>8967.4</v>
      </c>
      <c r="F260" s="10">
        <v>0.3</v>
      </c>
      <c r="G260" s="13">
        <f t="shared" si="37"/>
        <v>-8967.1</v>
      </c>
      <c r="H260" s="10">
        <v>0.3</v>
      </c>
      <c r="I260" s="97">
        <f t="shared" si="38"/>
        <v>0</v>
      </c>
      <c r="J260" s="10"/>
    </row>
    <row r="261" spans="1:12" ht="18.75" x14ac:dyDescent="0.25">
      <c r="A261" s="38"/>
      <c r="B261" s="17" t="s">
        <v>18</v>
      </c>
      <c r="C261" s="46"/>
      <c r="D261" s="10"/>
      <c r="E261" s="13">
        <v>25000</v>
      </c>
      <c r="F261" s="10">
        <v>0.7</v>
      </c>
      <c r="G261" s="13">
        <f t="shared" si="37"/>
        <v>-24999.3</v>
      </c>
      <c r="H261" s="10">
        <v>0.7</v>
      </c>
      <c r="I261" s="97">
        <f t="shared" si="38"/>
        <v>0</v>
      </c>
      <c r="J261" s="10"/>
    </row>
    <row r="262" spans="1:12" ht="49.5" x14ac:dyDescent="0.25">
      <c r="A262" s="8" t="s">
        <v>107</v>
      </c>
      <c r="B262" s="47" t="s">
        <v>121</v>
      </c>
      <c r="C262" s="8" t="s">
        <v>82</v>
      </c>
      <c r="D262" s="10">
        <f>SUM(D264:D266)</f>
        <v>0</v>
      </c>
      <c r="E262" s="13">
        <f>SUM(E264:E265)</f>
        <v>0</v>
      </c>
      <c r="F262" s="10">
        <f>SUM(F264:F265)</f>
        <v>0.1</v>
      </c>
      <c r="G262" s="13">
        <f t="shared" si="37"/>
        <v>0.1</v>
      </c>
      <c r="H262" s="10">
        <f>SUM(H264:H265)</f>
        <v>0.1</v>
      </c>
      <c r="I262" s="97">
        <f t="shared" si="38"/>
        <v>0</v>
      </c>
      <c r="J262" s="10" t="s">
        <v>57</v>
      </c>
    </row>
    <row r="263" spans="1:12" ht="18.75" x14ac:dyDescent="0.25">
      <c r="A263" s="37"/>
      <c r="B263" s="17" t="s">
        <v>16</v>
      </c>
      <c r="C263" s="21"/>
      <c r="D263" s="22"/>
      <c r="E263" s="12"/>
      <c r="F263" s="101"/>
      <c r="G263" s="13">
        <f t="shared" si="37"/>
        <v>0</v>
      </c>
      <c r="H263" s="107"/>
      <c r="I263" s="97">
        <f t="shared" si="38"/>
        <v>0</v>
      </c>
      <c r="J263" s="10"/>
    </row>
    <row r="264" spans="1:12" ht="18.75" x14ac:dyDescent="0.25">
      <c r="A264" s="38"/>
      <c r="B264" s="14" t="s">
        <v>17</v>
      </c>
      <c r="C264" s="8"/>
      <c r="D264" s="15"/>
      <c r="E264" s="13"/>
      <c r="F264" s="10">
        <v>0.1</v>
      </c>
      <c r="G264" s="13">
        <f t="shared" si="37"/>
        <v>0.1</v>
      </c>
      <c r="H264" s="10">
        <v>0.1</v>
      </c>
      <c r="I264" s="97">
        <f t="shared" si="38"/>
        <v>0</v>
      </c>
      <c r="J264" s="10"/>
    </row>
    <row r="265" spans="1:12" ht="18.75" hidden="1" x14ac:dyDescent="0.25">
      <c r="A265" s="38"/>
      <c r="B265" s="17" t="s">
        <v>18</v>
      </c>
      <c r="C265" s="46"/>
      <c r="D265" s="10"/>
      <c r="E265" s="13"/>
      <c r="F265" s="10"/>
      <c r="G265" s="13">
        <f t="shared" si="37"/>
        <v>0</v>
      </c>
      <c r="H265" s="10"/>
      <c r="I265" s="97">
        <f t="shared" si="38"/>
        <v>0</v>
      </c>
      <c r="J265" s="10"/>
    </row>
    <row r="266" spans="1:12" ht="49.5" x14ac:dyDescent="0.25">
      <c r="A266" s="8" t="s">
        <v>120</v>
      </c>
      <c r="B266" s="47" t="s">
        <v>123</v>
      </c>
      <c r="C266" s="8" t="s">
        <v>82</v>
      </c>
      <c r="D266" s="10">
        <f>SUM(D268:D270)</f>
        <v>0</v>
      </c>
      <c r="E266" s="13">
        <f>SUM(E268:E269)</f>
        <v>0</v>
      </c>
      <c r="F266" s="10">
        <f>SUM(F268:F269)</f>
        <v>0.1</v>
      </c>
      <c r="G266" s="13">
        <f t="shared" si="37"/>
        <v>0.1</v>
      </c>
      <c r="H266" s="10">
        <f>SUM(H268:H269)</f>
        <v>0.1</v>
      </c>
      <c r="I266" s="97">
        <f t="shared" si="38"/>
        <v>0</v>
      </c>
      <c r="J266" s="10" t="s">
        <v>57</v>
      </c>
    </row>
    <row r="267" spans="1:12" ht="18.75" x14ac:dyDescent="0.25">
      <c r="A267" s="37"/>
      <c r="B267" s="17" t="s">
        <v>16</v>
      </c>
      <c r="C267" s="21"/>
      <c r="D267" s="22"/>
      <c r="E267" s="12"/>
      <c r="F267" s="101"/>
      <c r="G267" s="13">
        <f t="shared" si="37"/>
        <v>0</v>
      </c>
      <c r="H267" s="107"/>
      <c r="I267" s="97">
        <f t="shared" si="38"/>
        <v>0</v>
      </c>
      <c r="J267" s="10"/>
    </row>
    <row r="268" spans="1:12" ht="18.75" x14ac:dyDescent="0.25">
      <c r="A268" s="38"/>
      <c r="B268" s="14" t="s">
        <v>17</v>
      </c>
      <c r="C268" s="8"/>
      <c r="D268" s="15"/>
      <c r="E268" s="13"/>
      <c r="F268" s="10">
        <v>0.1</v>
      </c>
      <c r="G268" s="13">
        <f t="shared" si="37"/>
        <v>0.1</v>
      </c>
      <c r="H268" s="10">
        <v>0.1</v>
      </c>
      <c r="I268" s="97">
        <f t="shared" si="38"/>
        <v>0</v>
      </c>
      <c r="J268" s="10"/>
    </row>
    <row r="269" spans="1:12" ht="18.75" hidden="1" x14ac:dyDescent="0.25">
      <c r="A269" s="38"/>
      <c r="B269" s="17" t="s">
        <v>18</v>
      </c>
      <c r="C269" s="46"/>
      <c r="D269" s="10"/>
      <c r="E269" s="13"/>
      <c r="F269" s="10"/>
      <c r="G269" s="13">
        <f t="shared" si="37"/>
        <v>0</v>
      </c>
      <c r="H269" s="10"/>
      <c r="I269" s="97">
        <f t="shared" si="38"/>
        <v>0</v>
      </c>
      <c r="J269" s="10"/>
    </row>
    <row r="270" spans="1:12" ht="49.5" x14ac:dyDescent="0.25">
      <c r="A270" s="8" t="s">
        <v>122</v>
      </c>
      <c r="B270" s="47" t="s">
        <v>125</v>
      </c>
      <c r="C270" s="8" t="s">
        <v>82</v>
      </c>
      <c r="D270" s="10">
        <f>SUM(D272:D274)</f>
        <v>0</v>
      </c>
      <c r="E270" s="13">
        <f>SUM(E272:E273)</f>
        <v>0</v>
      </c>
      <c r="F270" s="10">
        <f>SUM(F272:F273)</f>
        <v>0.1</v>
      </c>
      <c r="G270" s="13">
        <f t="shared" si="37"/>
        <v>0.1</v>
      </c>
      <c r="H270" s="10">
        <f>SUM(H272:H273)</f>
        <v>0.1</v>
      </c>
      <c r="I270" s="97">
        <f t="shared" si="38"/>
        <v>0</v>
      </c>
      <c r="J270" s="10" t="s">
        <v>57</v>
      </c>
    </row>
    <row r="271" spans="1:12" ht="18.75" x14ac:dyDescent="0.25">
      <c r="A271" s="37"/>
      <c r="B271" s="17" t="s">
        <v>16</v>
      </c>
      <c r="C271" s="21"/>
      <c r="D271" s="22"/>
      <c r="E271" s="12"/>
      <c r="F271" s="101"/>
      <c r="G271" s="13">
        <f t="shared" ref="G271:G276" si="39">F271-E271</f>
        <v>0</v>
      </c>
      <c r="H271" s="107"/>
      <c r="I271" s="97">
        <f t="shared" si="38"/>
        <v>0</v>
      </c>
      <c r="J271" s="10"/>
    </row>
    <row r="272" spans="1:12" ht="18.75" x14ac:dyDescent="0.25">
      <c r="A272" s="38"/>
      <c r="B272" s="14" t="s">
        <v>17</v>
      </c>
      <c r="C272" s="8"/>
      <c r="D272" s="15"/>
      <c r="E272" s="13"/>
      <c r="F272" s="10">
        <v>0.1</v>
      </c>
      <c r="G272" s="13">
        <f t="shared" si="39"/>
        <v>0.1</v>
      </c>
      <c r="H272" s="10">
        <v>0.1</v>
      </c>
      <c r="I272" s="97">
        <f t="shared" si="38"/>
        <v>0</v>
      </c>
      <c r="J272" s="10"/>
    </row>
    <row r="273" spans="1:10" ht="18.75" hidden="1" x14ac:dyDescent="0.25">
      <c r="A273" s="38"/>
      <c r="B273" s="17" t="s">
        <v>18</v>
      </c>
      <c r="C273" s="46"/>
      <c r="D273" s="10"/>
      <c r="E273" s="13"/>
      <c r="F273" s="10"/>
      <c r="G273" s="13">
        <f t="shared" si="39"/>
        <v>0</v>
      </c>
      <c r="H273" s="10"/>
      <c r="I273" s="97">
        <f t="shared" si="38"/>
        <v>0</v>
      </c>
      <c r="J273" s="10"/>
    </row>
    <row r="274" spans="1:10" ht="49.5" x14ac:dyDescent="0.25">
      <c r="A274" s="8" t="s">
        <v>124</v>
      </c>
      <c r="B274" s="47" t="s">
        <v>127</v>
      </c>
      <c r="C274" s="8" t="s">
        <v>82</v>
      </c>
      <c r="D274" s="10">
        <f>SUM(D276:D279)</f>
        <v>0</v>
      </c>
      <c r="E274" s="13">
        <f>SUM(E276:E278)</f>
        <v>0</v>
      </c>
      <c r="F274" s="10">
        <f>SUM(F276:F278)</f>
        <v>0.1</v>
      </c>
      <c r="G274" s="13">
        <f t="shared" si="39"/>
        <v>0.1</v>
      </c>
      <c r="H274" s="10">
        <f>H276</f>
        <v>0.1</v>
      </c>
      <c r="I274" s="97">
        <f t="shared" si="38"/>
        <v>0</v>
      </c>
      <c r="J274" s="10" t="s">
        <v>57</v>
      </c>
    </row>
    <row r="275" spans="1:10" ht="18.75" x14ac:dyDescent="0.25">
      <c r="A275" s="37"/>
      <c r="B275" s="17" t="s">
        <v>16</v>
      </c>
      <c r="C275" s="21"/>
      <c r="D275" s="22"/>
      <c r="E275" s="12"/>
      <c r="F275" s="101"/>
      <c r="G275" s="13">
        <f t="shared" si="39"/>
        <v>0</v>
      </c>
      <c r="H275" s="107"/>
      <c r="I275" s="97">
        <f t="shared" si="38"/>
        <v>0</v>
      </c>
      <c r="J275" s="10"/>
    </row>
    <row r="276" spans="1:10" ht="18.75" x14ac:dyDescent="0.25">
      <c r="A276" s="38"/>
      <c r="B276" s="14" t="s">
        <v>17</v>
      </c>
      <c r="C276" s="8"/>
      <c r="D276" s="15"/>
      <c r="E276" s="13"/>
      <c r="F276" s="10">
        <v>0.1</v>
      </c>
      <c r="G276" s="13">
        <f t="shared" si="39"/>
        <v>0.1</v>
      </c>
      <c r="H276" s="10">
        <v>0.1</v>
      </c>
      <c r="I276" s="97">
        <f t="shared" si="38"/>
        <v>0</v>
      </c>
      <c r="J276" s="10"/>
    </row>
    <row r="277" spans="1:10" ht="33" hidden="1" x14ac:dyDescent="0.25">
      <c r="A277" s="38" t="s">
        <v>144</v>
      </c>
      <c r="B277" s="73" t="s">
        <v>176</v>
      </c>
      <c r="C277" s="8"/>
      <c r="D277" s="15"/>
      <c r="E277" s="13"/>
      <c r="F277" s="10"/>
      <c r="G277" s="13"/>
      <c r="H277" s="13">
        <f>H279</f>
        <v>0</v>
      </c>
      <c r="I277" s="12">
        <f t="shared" si="38"/>
        <v>0</v>
      </c>
      <c r="J277" s="10"/>
    </row>
    <row r="278" spans="1:10" ht="18.75" hidden="1" x14ac:dyDescent="0.25">
      <c r="A278" s="38"/>
      <c r="B278" s="17" t="s">
        <v>16</v>
      </c>
      <c r="C278" s="46"/>
      <c r="D278" s="10"/>
      <c r="E278" s="13"/>
      <c r="F278" s="10"/>
      <c r="G278" s="13">
        <f t="shared" ref="G278:G309" si="40">F278-E278</f>
        <v>0</v>
      </c>
      <c r="H278" s="13"/>
      <c r="I278" s="97">
        <f t="shared" si="38"/>
        <v>0</v>
      </c>
      <c r="J278" s="10"/>
    </row>
    <row r="279" spans="1:10" ht="18.75" hidden="1" customHeight="1" x14ac:dyDescent="0.25">
      <c r="A279" s="38"/>
      <c r="B279" s="14" t="s">
        <v>17</v>
      </c>
      <c r="C279" s="46"/>
      <c r="D279" s="10"/>
      <c r="E279" s="13"/>
      <c r="F279" s="10"/>
      <c r="G279" s="13">
        <f t="shared" si="40"/>
        <v>0</v>
      </c>
      <c r="H279" s="13"/>
      <c r="I279" s="12">
        <f t="shared" si="38"/>
        <v>0</v>
      </c>
      <c r="J279" s="10"/>
    </row>
    <row r="280" spans="1:10" ht="16.5" x14ac:dyDescent="0.25">
      <c r="A280" s="19" t="s">
        <v>128</v>
      </c>
      <c r="B280" s="50" t="s">
        <v>129</v>
      </c>
      <c r="C280" s="51" t="s">
        <v>130</v>
      </c>
      <c r="D280" s="52">
        <f>D281</f>
        <v>194326</v>
      </c>
      <c r="E280" s="53">
        <f>E281</f>
        <v>108695.7</v>
      </c>
      <c r="F280" s="54">
        <f>F281</f>
        <v>109505.79999999999</v>
      </c>
      <c r="G280" s="13">
        <f t="shared" si="40"/>
        <v>810.09999999999127</v>
      </c>
      <c r="H280" s="54">
        <f>H281</f>
        <v>109505.79999999999</v>
      </c>
      <c r="I280" s="97">
        <f t="shared" si="38"/>
        <v>0</v>
      </c>
      <c r="J280" s="10"/>
    </row>
    <row r="281" spans="1:10" ht="17.25" x14ac:dyDescent="0.25">
      <c r="A281" s="55"/>
      <c r="B281" s="56" t="s">
        <v>131</v>
      </c>
      <c r="C281" s="57" t="s">
        <v>132</v>
      </c>
      <c r="D281" s="58">
        <f>D283</f>
        <v>194326</v>
      </c>
      <c r="E281" s="59">
        <f>E283</f>
        <v>108695.7</v>
      </c>
      <c r="F281" s="60">
        <f>F283</f>
        <v>109505.79999999999</v>
      </c>
      <c r="G281" s="13">
        <f t="shared" si="40"/>
        <v>810.09999999999127</v>
      </c>
      <c r="H281" s="60">
        <f>H283</f>
        <v>109505.79999999999</v>
      </c>
      <c r="I281" s="97">
        <f t="shared" si="38"/>
        <v>0</v>
      </c>
      <c r="J281" s="36"/>
    </row>
    <row r="282" spans="1:10" ht="33" x14ac:dyDescent="0.25">
      <c r="A282" s="55"/>
      <c r="B282" s="28" t="s">
        <v>133</v>
      </c>
      <c r="C282" s="51" t="s">
        <v>132</v>
      </c>
      <c r="D282" s="58">
        <f>D283</f>
        <v>194326</v>
      </c>
      <c r="E282" s="59">
        <f>E283</f>
        <v>108695.7</v>
      </c>
      <c r="F282" s="60">
        <f>F283</f>
        <v>109505.79999999999</v>
      </c>
      <c r="G282" s="13">
        <f t="shared" si="40"/>
        <v>810.09999999999127</v>
      </c>
      <c r="H282" s="60">
        <f>H283</f>
        <v>109505.79999999999</v>
      </c>
      <c r="I282" s="97">
        <f t="shared" si="38"/>
        <v>0</v>
      </c>
      <c r="J282" s="36"/>
    </row>
    <row r="283" spans="1:10" ht="33" x14ac:dyDescent="0.25">
      <c r="A283" s="61"/>
      <c r="B283" s="62" t="s">
        <v>134</v>
      </c>
      <c r="C283" s="51" t="s">
        <v>132</v>
      </c>
      <c r="D283" s="52">
        <f>D285+D286</f>
        <v>194326</v>
      </c>
      <c r="E283" s="53">
        <f>E285+E286</f>
        <v>108695.7</v>
      </c>
      <c r="F283" s="54">
        <f>F285+F286</f>
        <v>109505.79999999999</v>
      </c>
      <c r="G283" s="13">
        <f t="shared" si="40"/>
        <v>810.09999999999127</v>
      </c>
      <c r="H283" s="54">
        <f>H285+H286</f>
        <v>109505.79999999999</v>
      </c>
      <c r="I283" s="97">
        <f t="shared" si="38"/>
        <v>0</v>
      </c>
      <c r="J283" s="10"/>
    </row>
    <row r="284" spans="1:10" ht="18.75" hidden="1" customHeight="1" x14ac:dyDescent="0.25">
      <c r="A284" s="61"/>
      <c r="B284" s="63" t="s">
        <v>16</v>
      </c>
      <c r="C284" s="51"/>
      <c r="D284" s="52"/>
      <c r="E284" s="53"/>
      <c r="F284" s="54"/>
      <c r="G284" s="13">
        <f t="shared" si="40"/>
        <v>0</v>
      </c>
      <c r="H284" s="54"/>
      <c r="I284" s="97">
        <f t="shared" si="38"/>
        <v>0</v>
      </c>
      <c r="J284" s="10"/>
    </row>
    <row r="285" spans="1:10" ht="18.75" hidden="1" customHeight="1" x14ac:dyDescent="0.25">
      <c r="A285" s="61"/>
      <c r="B285" s="14" t="s">
        <v>17</v>
      </c>
      <c r="C285" s="51"/>
      <c r="D285" s="64">
        <f t="shared" ref="D285:F286" si="41">D289+D293</f>
        <v>49359</v>
      </c>
      <c r="E285" s="65">
        <f t="shared" si="41"/>
        <v>28695.7</v>
      </c>
      <c r="F285" s="66">
        <f t="shared" si="41"/>
        <v>28909.599999999999</v>
      </c>
      <c r="G285" s="13">
        <f t="shared" si="40"/>
        <v>213.89999999999782</v>
      </c>
      <c r="H285" s="66">
        <f t="shared" ref="H285" si="42">H289+H293</f>
        <v>28909.599999999999</v>
      </c>
      <c r="I285" s="97">
        <f t="shared" si="38"/>
        <v>0</v>
      </c>
      <c r="J285" s="10"/>
    </row>
    <row r="286" spans="1:10" ht="18.75" hidden="1" customHeight="1" x14ac:dyDescent="0.25">
      <c r="A286" s="61"/>
      <c r="B286" s="17" t="s">
        <v>41</v>
      </c>
      <c r="C286" s="51"/>
      <c r="D286" s="64">
        <f t="shared" si="41"/>
        <v>144967</v>
      </c>
      <c r="E286" s="65">
        <f t="shared" si="41"/>
        <v>80000</v>
      </c>
      <c r="F286" s="66">
        <f t="shared" si="41"/>
        <v>80596.2</v>
      </c>
      <c r="G286" s="13">
        <f t="shared" si="40"/>
        <v>596.19999999999709</v>
      </c>
      <c r="H286" s="66">
        <f t="shared" ref="H286" si="43">H290+H294</f>
        <v>80596.2</v>
      </c>
      <c r="I286" s="97">
        <f t="shared" si="38"/>
        <v>0</v>
      </c>
      <c r="J286" s="10"/>
    </row>
    <row r="287" spans="1:10" ht="49.5" x14ac:dyDescent="0.25">
      <c r="A287" s="8" t="s">
        <v>126</v>
      </c>
      <c r="B287" s="29" t="s">
        <v>136</v>
      </c>
      <c r="C287" s="8" t="s">
        <v>132</v>
      </c>
      <c r="D287" s="15">
        <f>D289+D290</f>
        <v>194326</v>
      </c>
      <c r="E287" s="13">
        <f>E289+E290</f>
        <v>108695.7</v>
      </c>
      <c r="F287" s="10">
        <f>F289+F290</f>
        <v>109505.79999999999</v>
      </c>
      <c r="G287" s="13">
        <f t="shared" si="40"/>
        <v>810.09999999999127</v>
      </c>
      <c r="H287" s="10">
        <f>H289+H290</f>
        <v>109505.79999999999</v>
      </c>
      <c r="I287" s="97">
        <f t="shared" si="38"/>
        <v>0</v>
      </c>
      <c r="J287" s="10" t="s">
        <v>57</v>
      </c>
    </row>
    <row r="288" spans="1:10" ht="18.75" x14ac:dyDescent="0.25">
      <c r="A288" s="61"/>
      <c r="B288" s="63" t="s">
        <v>16</v>
      </c>
      <c r="C288" s="67"/>
      <c r="D288" s="66"/>
      <c r="E288" s="65"/>
      <c r="F288" s="66"/>
      <c r="G288" s="13">
        <f t="shared" si="40"/>
        <v>0</v>
      </c>
      <c r="H288" s="66"/>
      <c r="I288" s="97">
        <f t="shared" ref="I288:I319" si="44">H288-F288</f>
        <v>0</v>
      </c>
      <c r="J288" s="10"/>
    </row>
    <row r="289" spans="1:13" ht="18.75" x14ac:dyDescent="0.25">
      <c r="A289" s="61"/>
      <c r="B289" s="14" t="s">
        <v>17</v>
      </c>
      <c r="C289" s="67"/>
      <c r="D289" s="64">
        <v>49359</v>
      </c>
      <c r="E289" s="65">
        <v>28695.7</v>
      </c>
      <c r="F289" s="66">
        <v>28909.599999999999</v>
      </c>
      <c r="G289" s="13">
        <f t="shared" si="40"/>
        <v>213.89999999999782</v>
      </c>
      <c r="H289" s="66">
        <v>28909.599999999999</v>
      </c>
      <c r="I289" s="97">
        <f t="shared" si="44"/>
        <v>0</v>
      </c>
      <c r="J289" s="10"/>
    </row>
    <row r="290" spans="1:13" ht="18.75" x14ac:dyDescent="0.25">
      <c r="A290" s="61"/>
      <c r="B290" s="17" t="s">
        <v>18</v>
      </c>
      <c r="C290" s="67"/>
      <c r="D290" s="15">
        <v>144967</v>
      </c>
      <c r="E290" s="13">
        <v>80000</v>
      </c>
      <c r="F290" s="10">
        <v>80596.2</v>
      </c>
      <c r="G290" s="13">
        <f t="shared" si="40"/>
        <v>596.19999999999709</v>
      </c>
      <c r="H290" s="10">
        <v>80596.2</v>
      </c>
      <c r="I290" s="97">
        <f t="shared" si="44"/>
        <v>0</v>
      </c>
      <c r="J290" s="10"/>
    </row>
    <row r="291" spans="1:13" ht="49.5" hidden="1" customHeight="1" x14ac:dyDescent="0.25">
      <c r="A291" s="8" t="s">
        <v>67</v>
      </c>
      <c r="B291" s="29" t="s">
        <v>137</v>
      </c>
      <c r="C291" s="8" t="s">
        <v>132</v>
      </c>
      <c r="D291" s="15">
        <f>D293+D294</f>
        <v>0</v>
      </c>
      <c r="E291" s="13">
        <f>E293+E294</f>
        <v>0</v>
      </c>
      <c r="F291" s="13">
        <f>F293+F294</f>
        <v>0</v>
      </c>
      <c r="G291" s="13">
        <f t="shared" si="40"/>
        <v>0</v>
      </c>
      <c r="H291" s="13">
        <f>H293+H294</f>
        <v>0</v>
      </c>
      <c r="I291" s="97">
        <f t="shared" si="44"/>
        <v>0</v>
      </c>
      <c r="J291" s="10" t="s">
        <v>57</v>
      </c>
    </row>
    <row r="292" spans="1:13" ht="18.75" hidden="1" customHeight="1" x14ac:dyDescent="0.25">
      <c r="A292" s="61"/>
      <c r="B292" s="63" t="s">
        <v>16</v>
      </c>
      <c r="C292" s="67"/>
      <c r="D292" s="66"/>
      <c r="E292" s="65"/>
      <c r="F292" s="65"/>
      <c r="G292" s="13">
        <f t="shared" si="40"/>
        <v>0</v>
      </c>
      <c r="H292" s="65"/>
      <c r="I292" s="97">
        <f t="shared" si="44"/>
        <v>0</v>
      </c>
      <c r="J292" s="10"/>
    </row>
    <row r="293" spans="1:13" ht="18.75" hidden="1" customHeight="1" x14ac:dyDescent="0.25">
      <c r="A293" s="61"/>
      <c r="B293" s="14" t="s">
        <v>17</v>
      </c>
      <c r="C293" s="67"/>
      <c r="D293" s="64"/>
      <c r="E293" s="65"/>
      <c r="F293" s="65"/>
      <c r="G293" s="13">
        <f t="shared" si="40"/>
        <v>0</v>
      </c>
      <c r="H293" s="65"/>
      <c r="I293" s="97">
        <f t="shared" si="44"/>
        <v>0</v>
      </c>
      <c r="J293" s="10"/>
    </row>
    <row r="294" spans="1:13" ht="18.75" hidden="1" customHeight="1" x14ac:dyDescent="0.25">
      <c r="A294" s="61"/>
      <c r="B294" s="17" t="s">
        <v>41</v>
      </c>
      <c r="C294" s="67"/>
      <c r="D294" s="64"/>
      <c r="E294" s="65"/>
      <c r="F294" s="65"/>
      <c r="G294" s="13">
        <f t="shared" si="40"/>
        <v>0</v>
      </c>
      <c r="H294" s="65"/>
      <c r="I294" s="97">
        <f t="shared" si="44"/>
        <v>0</v>
      </c>
      <c r="J294" s="10"/>
    </row>
    <row r="295" spans="1:13" ht="17.25" customHeight="1" x14ac:dyDescent="0.25">
      <c r="A295" s="19" t="s">
        <v>138</v>
      </c>
      <c r="B295" s="32" t="s">
        <v>139</v>
      </c>
      <c r="C295" s="21" t="s">
        <v>140</v>
      </c>
      <c r="D295" s="11">
        <f>SUM(D297:D299)</f>
        <v>26451.828399999999</v>
      </c>
      <c r="E295" s="12">
        <f>SUM(E297:E299)</f>
        <v>26688.229599999999</v>
      </c>
      <c r="F295" s="11">
        <f>SUM(F297:F299)</f>
        <v>28033.428400000001</v>
      </c>
      <c r="G295" s="13">
        <f t="shared" si="40"/>
        <v>1345.1988000000019</v>
      </c>
      <c r="H295" s="11">
        <f>SUM(H297:H299)</f>
        <v>28033.428400000001</v>
      </c>
      <c r="I295" s="97">
        <f t="shared" si="44"/>
        <v>0</v>
      </c>
      <c r="J295" s="10"/>
    </row>
    <row r="296" spans="1:13" ht="17.25" customHeight="1" x14ac:dyDescent="0.25">
      <c r="A296" s="21"/>
      <c r="B296" s="17" t="s">
        <v>16</v>
      </c>
      <c r="C296" s="8"/>
      <c r="D296" s="13"/>
      <c r="E296" s="13"/>
      <c r="F296" s="16"/>
      <c r="G296" s="13">
        <f t="shared" si="40"/>
        <v>0</v>
      </c>
      <c r="H296" s="13"/>
      <c r="I296" s="97">
        <f t="shared" si="44"/>
        <v>0</v>
      </c>
      <c r="J296" s="10"/>
    </row>
    <row r="297" spans="1:13" ht="17.25" customHeight="1" x14ac:dyDescent="0.25">
      <c r="A297" s="21"/>
      <c r="B297" s="14" t="s">
        <v>17</v>
      </c>
      <c r="C297" s="8"/>
      <c r="D297" s="15">
        <f t="shared" ref="D297:F298" si="45">D311</f>
        <v>6615</v>
      </c>
      <c r="E297" s="13">
        <f t="shared" si="45"/>
        <v>6851.4012000000002</v>
      </c>
      <c r="F297" s="16">
        <f t="shared" si="45"/>
        <v>6787.9623000000001</v>
      </c>
      <c r="G297" s="13">
        <f t="shared" si="40"/>
        <v>-63.438900000000103</v>
      </c>
      <c r="H297" s="16">
        <f t="shared" ref="H297" si="46">H311</f>
        <v>6787.9623000000001</v>
      </c>
      <c r="I297" s="97">
        <f t="shared" si="44"/>
        <v>0</v>
      </c>
      <c r="J297" s="23"/>
    </row>
    <row r="298" spans="1:13" ht="17.25" customHeight="1" x14ac:dyDescent="0.25">
      <c r="A298" s="21"/>
      <c r="B298" s="17" t="s">
        <v>18</v>
      </c>
      <c r="C298" s="8"/>
      <c r="D298" s="13">
        <f t="shared" si="45"/>
        <v>14443.176600000001</v>
      </c>
      <c r="E298" s="13">
        <f t="shared" si="45"/>
        <v>14443.176600000001</v>
      </c>
      <c r="F298" s="13">
        <f t="shared" si="45"/>
        <v>14309.44348</v>
      </c>
      <c r="G298" s="13">
        <f t="shared" si="40"/>
        <v>-133.73312000000078</v>
      </c>
      <c r="H298" s="13">
        <f t="shared" ref="H298" si="47">H312</f>
        <v>14309.44348</v>
      </c>
      <c r="I298" s="97">
        <f t="shared" si="44"/>
        <v>0</v>
      </c>
      <c r="J298" s="23"/>
    </row>
    <row r="299" spans="1:13" ht="16.5" x14ac:dyDescent="0.25">
      <c r="A299" s="21"/>
      <c r="B299" s="18" t="s">
        <v>19</v>
      </c>
      <c r="C299" s="8"/>
      <c r="D299" s="13">
        <f>D313+D306</f>
        <v>5393.6517999999996</v>
      </c>
      <c r="E299" s="13">
        <f>E313+E306</f>
        <v>5393.6517999999996</v>
      </c>
      <c r="F299" s="13">
        <f>F313+F306</f>
        <v>6936.0226199999997</v>
      </c>
      <c r="G299" s="13">
        <f t="shared" si="40"/>
        <v>1542.3708200000001</v>
      </c>
      <c r="H299" s="13">
        <f>H313+H306</f>
        <v>6936.0226199999997</v>
      </c>
      <c r="I299" s="97">
        <f t="shared" si="44"/>
        <v>0</v>
      </c>
      <c r="J299" s="23"/>
      <c r="M299" s="95"/>
    </row>
    <row r="300" spans="1:13" ht="17.25" customHeight="1" x14ac:dyDescent="0.25">
      <c r="A300" s="25"/>
      <c r="B300" s="24" t="s">
        <v>141</v>
      </c>
      <c r="C300" s="25" t="s">
        <v>142</v>
      </c>
      <c r="D300" s="26">
        <f t="shared" ref="D300:H301" si="48">D301</f>
        <v>1156.9000000000001</v>
      </c>
      <c r="E300" s="27">
        <f t="shared" si="48"/>
        <v>1156.9000000000001</v>
      </c>
      <c r="F300" s="26">
        <f t="shared" si="48"/>
        <v>2738.5</v>
      </c>
      <c r="G300" s="13">
        <f t="shared" si="40"/>
        <v>1581.6</v>
      </c>
      <c r="H300" s="26">
        <f t="shared" si="48"/>
        <v>2738.5</v>
      </c>
      <c r="I300" s="97">
        <f t="shared" si="44"/>
        <v>0</v>
      </c>
      <c r="J300" s="31"/>
    </row>
    <row r="301" spans="1:13" ht="82.5" x14ac:dyDescent="0.25">
      <c r="A301" s="21"/>
      <c r="B301" s="28" t="s">
        <v>143</v>
      </c>
      <c r="C301" s="21" t="s">
        <v>142</v>
      </c>
      <c r="D301" s="22">
        <f t="shared" si="48"/>
        <v>1156.9000000000001</v>
      </c>
      <c r="E301" s="12">
        <f t="shared" si="48"/>
        <v>1156.9000000000001</v>
      </c>
      <c r="F301" s="101">
        <f t="shared" si="48"/>
        <v>2738.5</v>
      </c>
      <c r="G301" s="13">
        <f t="shared" si="40"/>
        <v>1581.6</v>
      </c>
      <c r="H301" s="107">
        <f t="shared" si="48"/>
        <v>2738.5</v>
      </c>
      <c r="I301" s="97">
        <f t="shared" si="44"/>
        <v>0</v>
      </c>
      <c r="J301" s="10"/>
    </row>
    <row r="302" spans="1:13" ht="54.75" customHeight="1" x14ac:dyDescent="0.25">
      <c r="A302" s="8" t="s">
        <v>135</v>
      </c>
      <c r="B302" s="29" t="s">
        <v>145</v>
      </c>
      <c r="C302" s="8" t="s">
        <v>142</v>
      </c>
      <c r="D302" s="10">
        <f>SUM(D304:D306)</f>
        <v>1156.9000000000001</v>
      </c>
      <c r="E302" s="13">
        <f>SUM(E304:E306)</f>
        <v>1156.9000000000001</v>
      </c>
      <c r="F302" s="10">
        <f>SUM(F304:F306)</f>
        <v>2738.5</v>
      </c>
      <c r="G302" s="13">
        <f t="shared" si="40"/>
        <v>1581.6</v>
      </c>
      <c r="H302" s="10">
        <f>SUM(H304:H306)</f>
        <v>2738.5</v>
      </c>
      <c r="I302" s="97">
        <f t="shared" si="44"/>
        <v>0</v>
      </c>
      <c r="J302" s="10" t="s">
        <v>50</v>
      </c>
    </row>
    <row r="303" spans="1:13" ht="16.5" x14ac:dyDescent="0.25">
      <c r="A303" s="21"/>
      <c r="B303" s="18" t="s">
        <v>16</v>
      </c>
      <c r="C303" s="8"/>
      <c r="D303" s="10"/>
      <c r="E303" s="13"/>
      <c r="F303" s="10"/>
      <c r="G303" s="13">
        <f t="shared" si="40"/>
        <v>0</v>
      </c>
      <c r="H303" s="10"/>
      <c r="I303" s="97">
        <f t="shared" si="44"/>
        <v>0</v>
      </c>
      <c r="J303" s="10"/>
    </row>
    <row r="304" spans="1:13" ht="16.5" hidden="1" customHeight="1" x14ac:dyDescent="0.25">
      <c r="A304" s="21"/>
      <c r="B304" s="14" t="s">
        <v>17</v>
      </c>
      <c r="C304" s="21"/>
      <c r="D304" s="10"/>
      <c r="E304" s="13"/>
      <c r="F304" s="10"/>
      <c r="G304" s="13">
        <f t="shared" si="40"/>
        <v>0</v>
      </c>
      <c r="H304" s="10"/>
      <c r="I304" s="97">
        <f t="shared" si="44"/>
        <v>0</v>
      </c>
      <c r="J304" s="10"/>
    </row>
    <row r="305" spans="1:10" ht="16.5" hidden="1" customHeight="1" x14ac:dyDescent="0.25">
      <c r="A305" s="21"/>
      <c r="B305" s="17" t="s">
        <v>41</v>
      </c>
      <c r="C305" s="8"/>
      <c r="D305" s="10"/>
      <c r="E305" s="13"/>
      <c r="F305" s="10"/>
      <c r="G305" s="13">
        <f t="shared" si="40"/>
        <v>0</v>
      </c>
      <c r="H305" s="10"/>
      <c r="I305" s="97">
        <f t="shared" si="44"/>
        <v>0</v>
      </c>
      <c r="J305" s="10"/>
    </row>
    <row r="306" spans="1:10" ht="16.5" x14ac:dyDescent="0.25">
      <c r="A306" s="21"/>
      <c r="B306" s="18" t="s">
        <v>19</v>
      </c>
      <c r="C306" s="8"/>
      <c r="D306" s="10">
        <v>1156.9000000000001</v>
      </c>
      <c r="E306" s="13">
        <v>1156.9000000000001</v>
      </c>
      <c r="F306" s="10">
        <v>2738.5</v>
      </c>
      <c r="G306" s="13">
        <f t="shared" si="40"/>
        <v>1581.6</v>
      </c>
      <c r="H306" s="10">
        <v>2738.5</v>
      </c>
      <c r="I306" s="97">
        <f t="shared" si="44"/>
        <v>0</v>
      </c>
      <c r="J306" s="10"/>
    </row>
    <row r="307" spans="1:10" ht="17.25" customHeight="1" x14ac:dyDescent="0.25">
      <c r="A307" s="25"/>
      <c r="B307" s="24" t="s">
        <v>146</v>
      </c>
      <c r="C307" s="25" t="s">
        <v>147</v>
      </c>
      <c r="D307" s="68">
        <f t="shared" ref="D307:H308" si="49">D308</f>
        <v>25294.928399999997</v>
      </c>
      <c r="E307" s="27">
        <f t="shared" si="49"/>
        <v>25531.329599999997</v>
      </c>
      <c r="F307" s="68">
        <f t="shared" si="49"/>
        <v>25294.928400000001</v>
      </c>
      <c r="G307" s="13">
        <f t="shared" si="40"/>
        <v>-236.40119999999661</v>
      </c>
      <c r="H307" s="68">
        <f t="shared" si="49"/>
        <v>25294.928400000001</v>
      </c>
      <c r="I307" s="97">
        <f t="shared" si="44"/>
        <v>0</v>
      </c>
      <c r="J307" s="31"/>
    </row>
    <row r="308" spans="1:10" ht="82.5" x14ac:dyDescent="0.25">
      <c r="A308" s="21"/>
      <c r="B308" s="28" t="s">
        <v>143</v>
      </c>
      <c r="C308" s="21" t="s">
        <v>147</v>
      </c>
      <c r="D308" s="11">
        <f t="shared" si="49"/>
        <v>25294.928399999997</v>
      </c>
      <c r="E308" s="12">
        <f t="shared" si="49"/>
        <v>25531.329599999997</v>
      </c>
      <c r="F308" s="11">
        <f t="shared" si="49"/>
        <v>25294.928400000001</v>
      </c>
      <c r="G308" s="13">
        <f t="shared" si="40"/>
        <v>-236.40119999999661</v>
      </c>
      <c r="H308" s="11">
        <f t="shared" si="49"/>
        <v>25294.928400000001</v>
      </c>
      <c r="I308" s="97">
        <f t="shared" si="44"/>
        <v>0</v>
      </c>
      <c r="J308" s="10"/>
    </row>
    <row r="309" spans="1:10" ht="49.5" x14ac:dyDescent="0.25">
      <c r="A309" s="8" t="s">
        <v>144</v>
      </c>
      <c r="B309" s="29" t="s">
        <v>149</v>
      </c>
      <c r="C309" s="8" t="s">
        <v>147</v>
      </c>
      <c r="D309" s="16">
        <f>SUM(D311:D313)</f>
        <v>25294.928399999997</v>
      </c>
      <c r="E309" s="13">
        <f>SUM(E311:E313)</f>
        <v>25531.329599999997</v>
      </c>
      <c r="F309" s="16">
        <f>SUM(F311:F313)</f>
        <v>25294.928400000001</v>
      </c>
      <c r="G309" s="13">
        <f t="shared" si="40"/>
        <v>-236.40119999999661</v>
      </c>
      <c r="H309" s="16">
        <f>SUM(H311:H313)</f>
        <v>25294.928400000001</v>
      </c>
      <c r="I309" s="97">
        <f t="shared" si="44"/>
        <v>0</v>
      </c>
      <c r="J309" s="10" t="s">
        <v>50</v>
      </c>
    </row>
    <row r="310" spans="1:10" ht="16.5" x14ac:dyDescent="0.25">
      <c r="A310" s="21"/>
      <c r="B310" s="18" t="s">
        <v>16</v>
      </c>
      <c r="C310" s="8"/>
      <c r="D310" s="10"/>
      <c r="E310" s="13"/>
      <c r="F310" s="13"/>
      <c r="G310" s="13">
        <f t="shared" ref="G310:G341" si="50">F310-E310</f>
        <v>0</v>
      </c>
      <c r="H310" s="16"/>
      <c r="I310" s="97">
        <f t="shared" si="44"/>
        <v>0</v>
      </c>
      <c r="J310" s="10"/>
    </row>
    <row r="311" spans="1:10" ht="16.5" x14ac:dyDescent="0.25">
      <c r="A311" s="21"/>
      <c r="B311" s="14" t="s">
        <v>17</v>
      </c>
      <c r="C311" s="21"/>
      <c r="D311" s="15">
        <v>6615</v>
      </c>
      <c r="E311" s="13">
        <f>6615+236.4012</f>
        <v>6851.4012000000002</v>
      </c>
      <c r="F311" s="16">
        <v>6787.9623000000001</v>
      </c>
      <c r="G311" s="13">
        <f t="shared" si="50"/>
        <v>-63.438900000000103</v>
      </c>
      <c r="H311" s="16">
        <v>6787.9623000000001</v>
      </c>
      <c r="I311" s="97">
        <f t="shared" si="44"/>
        <v>0</v>
      </c>
      <c r="J311" s="10"/>
    </row>
    <row r="312" spans="1:10" ht="16.5" x14ac:dyDescent="0.25">
      <c r="A312" s="21"/>
      <c r="B312" s="17" t="s">
        <v>18</v>
      </c>
      <c r="C312" s="8"/>
      <c r="D312" s="16">
        <v>14443.176600000001</v>
      </c>
      <c r="E312" s="13">
        <v>14443.176600000001</v>
      </c>
      <c r="F312" s="13">
        <v>14309.44348</v>
      </c>
      <c r="G312" s="13">
        <f t="shared" si="50"/>
        <v>-133.73312000000078</v>
      </c>
      <c r="H312" s="13">
        <v>14309.44348</v>
      </c>
      <c r="I312" s="97">
        <f t="shared" si="44"/>
        <v>0</v>
      </c>
      <c r="J312" s="10"/>
    </row>
    <row r="313" spans="1:10" ht="16.5" x14ac:dyDescent="0.25">
      <c r="A313" s="21"/>
      <c r="B313" s="18" t="s">
        <v>19</v>
      </c>
      <c r="C313" s="8"/>
      <c r="D313" s="16">
        <v>4236.7518</v>
      </c>
      <c r="E313" s="13">
        <v>4236.7518</v>
      </c>
      <c r="F313" s="13">
        <v>4197.5226199999997</v>
      </c>
      <c r="G313" s="13">
        <f t="shared" si="50"/>
        <v>-39.22918000000027</v>
      </c>
      <c r="H313" s="13">
        <v>4197.5226199999997</v>
      </c>
      <c r="I313" s="97">
        <f t="shared" si="44"/>
        <v>0</v>
      </c>
      <c r="J313" s="10"/>
    </row>
    <row r="314" spans="1:10" ht="16.5" x14ac:dyDescent="0.25">
      <c r="A314" s="19" t="s">
        <v>150</v>
      </c>
      <c r="B314" s="69" t="s">
        <v>151</v>
      </c>
      <c r="C314" s="40" t="s">
        <v>152</v>
      </c>
      <c r="D314" s="32">
        <f>D320</f>
        <v>32000</v>
      </c>
      <c r="E314" s="12">
        <f>E320</f>
        <v>32000</v>
      </c>
      <c r="F314" s="32">
        <f>F320</f>
        <v>34200</v>
      </c>
      <c r="G314" s="13">
        <f t="shared" si="50"/>
        <v>2200</v>
      </c>
      <c r="H314" s="32">
        <f>H320</f>
        <v>34200</v>
      </c>
      <c r="I314" s="97">
        <f t="shared" si="44"/>
        <v>0</v>
      </c>
      <c r="J314" s="10"/>
    </row>
    <row r="315" spans="1:10" ht="18.75" hidden="1" customHeight="1" x14ac:dyDescent="0.25">
      <c r="A315" s="38"/>
      <c r="B315" s="17" t="s">
        <v>16</v>
      </c>
      <c r="C315" s="8"/>
      <c r="D315" s="10"/>
      <c r="E315" s="13"/>
      <c r="F315" s="15"/>
      <c r="G315" s="13">
        <f t="shared" si="50"/>
        <v>0</v>
      </c>
      <c r="H315" s="15"/>
      <c r="I315" s="97">
        <f t="shared" si="44"/>
        <v>0</v>
      </c>
      <c r="J315" s="10"/>
    </row>
    <row r="316" spans="1:10" ht="18.75" hidden="1" customHeight="1" x14ac:dyDescent="0.25">
      <c r="A316" s="38"/>
      <c r="B316" s="14" t="s">
        <v>17</v>
      </c>
      <c r="C316" s="8"/>
      <c r="D316" s="15">
        <f t="shared" ref="D316:F317" si="51">D324+D329</f>
        <v>32000</v>
      </c>
      <c r="E316" s="13">
        <f t="shared" si="51"/>
        <v>32000</v>
      </c>
      <c r="F316" s="15">
        <f t="shared" si="51"/>
        <v>34200</v>
      </c>
      <c r="G316" s="13">
        <f t="shared" si="50"/>
        <v>2200</v>
      </c>
      <c r="H316" s="15">
        <f t="shared" ref="H316" si="52">H324+H329</f>
        <v>34200</v>
      </c>
      <c r="I316" s="97">
        <f t="shared" si="44"/>
        <v>0</v>
      </c>
      <c r="J316" s="10"/>
    </row>
    <row r="317" spans="1:10" ht="18.75" hidden="1" customHeight="1" x14ac:dyDescent="0.25">
      <c r="A317" s="38"/>
      <c r="B317" s="17" t="s">
        <v>41</v>
      </c>
      <c r="C317" s="8"/>
      <c r="D317" s="15">
        <f t="shared" si="51"/>
        <v>0</v>
      </c>
      <c r="E317" s="13">
        <f t="shared" si="51"/>
        <v>0</v>
      </c>
      <c r="F317" s="15">
        <f t="shared" si="51"/>
        <v>0</v>
      </c>
      <c r="G317" s="13">
        <f t="shared" si="50"/>
        <v>0</v>
      </c>
      <c r="H317" s="15">
        <f t="shared" ref="H317" si="53">H325+H330</f>
        <v>0</v>
      </c>
      <c r="I317" s="97">
        <f t="shared" si="44"/>
        <v>0</v>
      </c>
      <c r="J317" s="10"/>
    </row>
    <row r="318" spans="1:10" ht="18.75" hidden="1" customHeight="1" x14ac:dyDescent="0.25">
      <c r="A318" s="38"/>
      <c r="B318" s="18" t="s">
        <v>19</v>
      </c>
      <c r="C318" s="8"/>
      <c r="D318" s="10">
        <f t="shared" ref="D318:F318" si="54">SUM(D326,D336)</f>
        <v>0</v>
      </c>
      <c r="E318" s="13">
        <f t="shared" si="54"/>
        <v>0</v>
      </c>
      <c r="F318" s="15">
        <f t="shared" si="54"/>
        <v>0</v>
      </c>
      <c r="G318" s="13">
        <f t="shared" si="50"/>
        <v>0</v>
      </c>
      <c r="H318" s="15">
        <f t="shared" ref="H318" si="55">SUM(H326,H336)</f>
        <v>0</v>
      </c>
      <c r="I318" s="97">
        <f t="shared" si="44"/>
        <v>0</v>
      </c>
      <c r="J318" s="10"/>
    </row>
    <row r="319" spans="1:10" ht="33" x14ac:dyDescent="0.25">
      <c r="A319" s="70"/>
      <c r="B319" s="44" t="s">
        <v>153</v>
      </c>
      <c r="C319" s="32" t="s">
        <v>154</v>
      </c>
      <c r="D319" s="32">
        <f>D320</f>
        <v>32000</v>
      </c>
      <c r="E319" s="12">
        <f>E320</f>
        <v>32000</v>
      </c>
      <c r="F319" s="32">
        <f>F320</f>
        <v>34200</v>
      </c>
      <c r="G319" s="13">
        <f t="shared" si="50"/>
        <v>2200</v>
      </c>
      <c r="H319" s="32">
        <f>H320</f>
        <v>34200</v>
      </c>
      <c r="I319" s="97">
        <f t="shared" si="44"/>
        <v>0</v>
      </c>
      <c r="J319" s="10"/>
    </row>
    <row r="320" spans="1:10" ht="49.5" x14ac:dyDescent="0.25">
      <c r="A320" s="38"/>
      <c r="B320" s="71" t="s">
        <v>155</v>
      </c>
      <c r="C320" s="32" t="s">
        <v>154</v>
      </c>
      <c r="D320" s="32">
        <f>D321+D331</f>
        <v>32000</v>
      </c>
      <c r="E320" s="12">
        <f>E321+E331</f>
        <v>32000</v>
      </c>
      <c r="F320" s="32">
        <f>F321+F331</f>
        <v>34200</v>
      </c>
      <c r="G320" s="13">
        <f t="shared" si="50"/>
        <v>2200</v>
      </c>
      <c r="H320" s="32">
        <f>H321+H331</f>
        <v>34200</v>
      </c>
      <c r="I320" s="97">
        <f t="shared" ref="I320:I329" si="56">H320-F320</f>
        <v>0</v>
      </c>
      <c r="J320" s="10"/>
    </row>
    <row r="321" spans="1:10" ht="66" x14ac:dyDescent="0.25">
      <c r="A321" s="38"/>
      <c r="B321" s="72" t="s">
        <v>156</v>
      </c>
      <c r="C321" s="21" t="s">
        <v>154</v>
      </c>
      <c r="D321" s="32">
        <f>D322+D327</f>
        <v>32000</v>
      </c>
      <c r="E321" s="12">
        <f>E322+E327</f>
        <v>32000</v>
      </c>
      <c r="F321" s="32">
        <f>F322+F327</f>
        <v>34200</v>
      </c>
      <c r="G321" s="13">
        <f t="shared" si="50"/>
        <v>2200</v>
      </c>
      <c r="H321" s="32">
        <f>H322+H327</f>
        <v>34200</v>
      </c>
      <c r="I321" s="97">
        <f t="shared" si="56"/>
        <v>0</v>
      </c>
      <c r="J321" s="10"/>
    </row>
    <row r="322" spans="1:10" ht="49.5" customHeight="1" x14ac:dyDescent="0.25">
      <c r="A322" s="8" t="s">
        <v>148</v>
      </c>
      <c r="B322" s="29" t="s">
        <v>158</v>
      </c>
      <c r="C322" s="15" t="s">
        <v>154</v>
      </c>
      <c r="D322" s="15">
        <f>SUM(D324:D326)</f>
        <v>0</v>
      </c>
      <c r="E322" s="13">
        <f>SUM(E324:E326)</f>
        <v>0</v>
      </c>
      <c r="F322" s="15">
        <f>SUM(F324:F326)</f>
        <v>2200</v>
      </c>
      <c r="G322" s="13">
        <f t="shared" si="50"/>
        <v>2200</v>
      </c>
      <c r="H322" s="15">
        <f>SUM(H324:H326)</f>
        <v>2200</v>
      </c>
      <c r="I322" s="97">
        <f t="shared" si="56"/>
        <v>0</v>
      </c>
      <c r="J322" s="10" t="s">
        <v>57</v>
      </c>
    </row>
    <row r="323" spans="1:10" ht="18.75" customHeight="1" x14ac:dyDescent="0.25">
      <c r="A323" s="38"/>
      <c r="B323" s="17" t="s">
        <v>16</v>
      </c>
      <c r="C323" s="8"/>
      <c r="D323" s="15"/>
      <c r="E323" s="13"/>
      <c r="F323" s="15"/>
      <c r="G323" s="13">
        <f t="shared" si="50"/>
        <v>0</v>
      </c>
      <c r="H323" s="15"/>
      <c r="I323" s="97">
        <f t="shared" si="56"/>
        <v>0</v>
      </c>
      <c r="J323" s="10"/>
    </row>
    <row r="324" spans="1:10" ht="18.75" customHeight="1" x14ac:dyDescent="0.25">
      <c r="A324" s="38"/>
      <c r="B324" s="14" t="s">
        <v>17</v>
      </c>
      <c r="C324" s="8"/>
      <c r="D324" s="15"/>
      <c r="E324" s="13"/>
      <c r="F324" s="15">
        <v>2200</v>
      </c>
      <c r="G324" s="13">
        <f t="shared" si="50"/>
        <v>2200</v>
      </c>
      <c r="H324" s="15">
        <v>2200</v>
      </c>
      <c r="I324" s="97">
        <f t="shared" si="56"/>
        <v>0</v>
      </c>
      <c r="J324" s="10"/>
    </row>
    <row r="325" spans="1:10" ht="18.75" hidden="1" customHeight="1" x14ac:dyDescent="0.25">
      <c r="A325" s="38"/>
      <c r="B325" s="17" t="s">
        <v>41</v>
      </c>
      <c r="C325" s="8"/>
      <c r="D325" s="15"/>
      <c r="E325" s="13"/>
      <c r="F325" s="15"/>
      <c r="G325" s="13">
        <f t="shared" si="50"/>
        <v>0</v>
      </c>
      <c r="H325" s="15"/>
      <c r="I325" s="97">
        <f t="shared" si="56"/>
        <v>0</v>
      </c>
      <c r="J325" s="10"/>
    </row>
    <row r="326" spans="1:10" ht="18.75" hidden="1" customHeight="1" x14ac:dyDescent="0.25">
      <c r="A326" s="38"/>
      <c r="B326" s="18" t="s">
        <v>19</v>
      </c>
      <c r="C326" s="8"/>
      <c r="D326" s="10"/>
      <c r="E326" s="13"/>
      <c r="F326" s="15"/>
      <c r="G326" s="13">
        <f t="shared" si="50"/>
        <v>0</v>
      </c>
      <c r="H326" s="15"/>
      <c r="I326" s="97">
        <f t="shared" si="56"/>
        <v>0</v>
      </c>
      <c r="J326" s="10"/>
    </row>
    <row r="327" spans="1:10" ht="82.5" x14ac:dyDescent="0.25">
      <c r="A327" s="8" t="s">
        <v>157</v>
      </c>
      <c r="B327" s="29" t="s">
        <v>159</v>
      </c>
      <c r="C327" s="32" t="s">
        <v>154</v>
      </c>
      <c r="D327" s="15">
        <f>SUM(D329:D331)</f>
        <v>32000</v>
      </c>
      <c r="E327" s="13">
        <f>SUM(E329:E331)</f>
        <v>32000</v>
      </c>
      <c r="F327" s="15">
        <f>SUM(F329:F331)</f>
        <v>32000</v>
      </c>
      <c r="G327" s="13">
        <f t="shared" si="50"/>
        <v>0</v>
      </c>
      <c r="H327" s="15">
        <f>SUM(H329:H331)</f>
        <v>32000</v>
      </c>
      <c r="I327" s="97">
        <f t="shared" si="56"/>
        <v>0</v>
      </c>
      <c r="J327" s="10" t="s">
        <v>57</v>
      </c>
    </row>
    <row r="328" spans="1:10" ht="18.75" x14ac:dyDescent="0.25">
      <c r="A328" s="37"/>
      <c r="B328" s="17" t="s">
        <v>16</v>
      </c>
      <c r="C328" s="15"/>
      <c r="D328" s="10"/>
      <c r="E328" s="13"/>
      <c r="F328" s="15"/>
      <c r="G328" s="13">
        <f t="shared" si="50"/>
        <v>0</v>
      </c>
      <c r="H328" s="15"/>
      <c r="I328" s="97">
        <f t="shared" si="56"/>
        <v>0</v>
      </c>
      <c r="J328" s="10"/>
    </row>
    <row r="329" spans="1:10" ht="18.75" x14ac:dyDescent="0.25">
      <c r="A329" s="37"/>
      <c r="B329" s="14" t="s">
        <v>17</v>
      </c>
      <c r="C329" s="15"/>
      <c r="D329" s="15">
        <v>32000</v>
      </c>
      <c r="E329" s="13">
        <v>32000</v>
      </c>
      <c r="F329" s="15">
        <v>32000</v>
      </c>
      <c r="G329" s="13">
        <f t="shared" si="50"/>
        <v>0</v>
      </c>
      <c r="H329" s="15">
        <v>32000</v>
      </c>
      <c r="I329" s="97">
        <f t="shared" si="56"/>
        <v>0</v>
      </c>
      <c r="J329" s="10"/>
    </row>
    <row r="330" spans="1:10" ht="18.75" hidden="1" customHeight="1" x14ac:dyDescent="0.25">
      <c r="A330" s="37"/>
      <c r="B330" s="17" t="s">
        <v>41</v>
      </c>
      <c r="C330" s="8"/>
      <c r="D330" s="15"/>
      <c r="E330" s="13"/>
      <c r="F330" s="13"/>
      <c r="G330" s="13">
        <f t="shared" si="50"/>
        <v>0</v>
      </c>
      <c r="H330" s="13"/>
      <c r="I330" s="13"/>
      <c r="J330" s="10"/>
    </row>
    <row r="331" spans="1:10" ht="33" hidden="1" customHeight="1" x14ac:dyDescent="0.25">
      <c r="A331" s="37"/>
      <c r="B331" s="9" t="s">
        <v>160</v>
      </c>
      <c r="C331" s="32" t="s">
        <v>154</v>
      </c>
      <c r="D331" s="22">
        <f>D332</f>
        <v>0</v>
      </c>
      <c r="E331" s="12">
        <f>E332</f>
        <v>0</v>
      </c>
      <c r="F331" s="12">
        <f>F332</f>
        <v>0</v>
      </c>
      <c r="G331" s="13">
        <f t="shared" si="50"/>
        <v>0</v>
      </c>
      <c r="H331" s="13"/>
      <c r="I331" s="13"/>
      <c r="J331" s="10"/>
    </row>
    <row r="332" spans="1:10" ht="66" hidden="1" customHeight="1" x14ac:dyDescent="0.25">
      <c r="A332" s="73">
        <v>26</v>
      </c>
      <c r="B332" s="74" t="s">
        <v>161</v>
      </c>
      <c r="C332" s="15" t="s">
        <v>154</v>
      </c>
      <c r="D332" s="10">
        <f>SUM(D334:D336)</f>
        <v>0</v>
      </c>
      <c r="E332" s="13">
        <f>SUM(E334:E336)</f>
        <v>0</v>
      </c>
      <c r="F332" s="13">
        <f>SUM(F334:F336)</f>
        <v>0</v>
      </c>
      <c r="G332" s="13">
        <f t="shared" si="50"/>
        <v>0</v>
      </c>
      <c r="H332" s="13"/>
      <c r="I332" s="13"/>
      <c r="J332" s="10" t="s">
        <v>57</v>
      </c>
    </row>
    <row r="333" spans="1:10" ht="16.5" hidden="1" customHeight="1" x14ac:dyDescent="0.25">
      <c r="A333" s="73"/>
      <c r="B333" s="17" t="s">
        <v>16</v>
      </c>
      <c r="C333" s="15"/>
      <c r="D333" s="10"/>
      <c r="E333" s="13"/>
      <c r="F333" s="13"/>
      <c r="G333" s="13">
        <f t="shared" si="50"/>
        <v>0</v>
      </c>
      <c r="H333" s="13"/>
      <c r="I333" s="13"/>
      <c r="J333" s="10"/>
    </row>
    <row r="334" spans="1:10" ht="16.5" hidden="1" customHeight="1" x14ac:dyDescent="0.25">
      <c r="A334" s="73"/>
      <c r="B334" s="14" t="s">
        <v>17</v>
      </c>
      <c r="C334" s="15"/>
      <c r="D334" s="15"/>
      <c r="E334" s="13"/>
      <c r="F334" s="13"/>
      <c r="G334" s="13">
        <f t="shared" si="50"/>
        <v>0</v>
      </c>
      <c r="H334" s="13"/>
      <c r="I334" s="13"/>
      <c r="J334" s="10"/>
    </row>
    <row r="335" spans="1:10" ht="16.5" hidden="1" customHeight="1" x14ac:dyDescent="0.25">
      <c r="A335" s="73"/>
      <c r="B335" s="17" t="s">
        <v>41</v>
      </c>
      <c r="C335" s="8"/>
      <c r="D335" s="10"/>
      <c r="E335" s="13"/>
      <c r="F335" s="13"/>
      <c r="G335" s="13">
        <f t="shared" si="50"/>
        <v>0</v>
      </c>
      <c r="H335" s="13"/>
      <c r="I335" s="13"/>
      <c r="J335" s="10"/>
    </row>
    <row r="336" spans="1:10" ht="16.5" hidden="1" customHeight="1" x14ac:dyDescent="0.25">
      <c r="A336" s="73"/>
      <c r="B336" s="18" t="s">
        <v>19</v>
      </c>
      <c r="C336" s="8"/>
      <c r="D336" s="10"/>
      <c r="E336" s="13"/>
      <c r="F336" s="13"/>
      <c r="G336" s="13">
        <f t="shared" si="50"/>
        <v>0</v>
      </c>
      <c r="H336" s="13"/>
      <c r="I336" s="13"/>
      <c r="J336" s="10"/>
    </row>
    <row r="337" spans="1:10" ht="49.5" hidden="1" customHeight="1" x14ac:dyDescent="0.25">
      <c r="A337" s="9">
        <v>9</v>
      </c>
      <c r="B337" s="75" t="s">
        <v>162</v>
      </c>
      <c r="C337" s="32"/>
      <c r="D337" s="22">
        <f>D341+D340</f>
        <v>0</v>
      </c>
      <c r="E337" s="12">
        <f>E341+E340</f>
        <v>0</v>
      </c>
      <c r="F337" s="12">
        <f>F341+F340</f>
        <v>0</v>
      </c>
      <c r="G337" s="13">
        <f t="shared" si="50"/>
        <v>0</v>
      </c>
      <c r="H337" s="13"/>
      <c r="I337" s="13"/>
      <c r="J337" s="10">
        <f>J341+J340</f>
        <v>0</v>
      </c>
    </row>
    <row r="338" spans="1:10" ht="16.5" hidden="1" customHeight="1" x14ac:dyDescent="0.25">
      <c r="A338" s="73"/>
      <c r="B338" s="17" t="s">
        <v>16</v>
      </c>
      <c r="C338" s="15"/>
      <c r="D338" s="10"/>
      <c r="E338" s="13"/>
      <c r="F338" s="13"/>
      <c r="G338" s="13">
        <f t="shared" si="50"/>
        <v>0</v>
      </c>
      <c r="H338" s="13"/>
      <c r="I338" s="13"/>
      <c r="J338" s="10"/>
    </row>
    <row r="339" spans="1:10" ht="16.5" hidden="1" customHeight="1" x14ac:dyDescent="0.25">
      <c r="A339" s="73"/>
      <c r="B339" s="18" t="s">
        <v>19</v>
      </c>
      <c r="C339" s="15"/>
      <c r="D339" s="10"/>
      <c r="E339" s="13"/>
      <c r="F339" s="13"/>
      <c r="G339" s="13">
        <f t="shared" si="50"/>
        <v>0</v>
      </c>
      <c r="H339" s="13"/>
      <c r="I339" s="13"/>
      <c r="J339" s="10"/>
    </row>
    <row r="340" spans="1:10" ht="16.5" hidden="1" customHeight="1" x14ac:dyDescent="0.25">
      <c r="A340" s="73"/>
      <c r="B340" s="17" t="s">
        <v>41</v>
      </c>
      <c r="C340" s="8" t="s">
        <v>154</v>
      </c>
      <c r="D340" s="10"/>
      <c r="E340" s="13"/>
      <c r="F340" s="13"/>
      <c r="G340" s="13">
        <f t="shared" si="50"/>
        <v>0</v>
      </c>
      <c r="H340" s="13"/>
      <c r="I340" s="13"/>
      <c r="J340" s="10"/>
    </row>
    <row r="341" spans="1:10" ht="16.5" hidden="1" customHeight="1" x14ac:dyDescent="0.25">
      <c r="A341" s="73"/>
      <c r="B341" s="14" t="s">
        <v>17</v>
      </c>
      <c r="C341" s="8">
        <v>1105</v>
      </c>
      <c r="D341" s="10"/>
      <c r="E341" s="13"/>
      <c r="F341" s="13"/>
      <c r="G341" s="13">
        <f t="shared" si="50"/>
        <v>0</v>
      </c>
      <c r="H341" s="13"/>
      <c r="I341" s="13"/>
      <c r="J341" s="10"/>
    </row>
    <row r="342" spans="1:10" ht="49.5" hidden="1" customHeight="1" x14ac:dyDescent="0.25">
      <c r="A342" s="9">
        <v>10</v>
      </c>
      <c r="B342" s="76" t="s">
        <v>163</v>
      </c>
      <c r="C342" s="32"/>
      <c r="D342" s="22"/>
      <c r="E342" s="12"/>
      <c r="F342" s="12"/>
      <c r="G342" s="13">
        <f t="shared" ref="G342:G363" si="57">F342-E342</f>
        <v>0</v>
      </c>
      <c r="H342" s="13"/>
      <c r="I342" s="13"/>
      <c r="J342" s="10"/>
    </row>
    <row r="343" spans="1:10" ht="16.5" hidden="1" customHeight="1" x14ac:dyDescent="0.25">
      <c r="A343" s="73"/>
      <c r="B343" s="17" t="s">
        <v>16</v>
      </c>
      <c r="C343" s="15"/>
      <c r="D343" s="10"/>
      <c r="E343" s="13"/>
      <c r="F343" s="13"/>
      <c r="G343" s="13">
        <f t="shared" si="57"/>
        <v>0</v>
      </c>
      <c r="H343" s="13"/>
      <c r="I343" s="13"/>
      <c r="J343" s="10"/>
    </row>
    <row r="344" spans="1:10" ht="16.5" hidden="1" customHeight="1" x14ac:dyDescent="0.25">
      <c r="A344" s="73"/>
      <c r="B344" s="18" t="s">
        <v>19</v>
      </c>
      <c r="C344" s="15"/>
      <c r="D344" s="10"/>
      <c r="E344" s="13"/>
      <c r="F344" s="13"/>
      <c r="G344" s="13">
        <f t="shared" si="57"/>
        <v>0</v>
      </c>
      <c r="H344" s="13"/>
      <c r="I344" s="13"/>
      <c r="J344" s="10"/>
    </row>
    <row r="345" spans="1:10" ht="16.5" hidden="1" customHeight="1" x14ac:dyDescent="0.25">
      <c r="A345" s="73"/>
      <c r="B345" s="17" t="s">
        <v>41</v>
      </c>
      <c r="C345" s="8" t="s">
        <v>154</v>
      </c>
      <c r="D345" s="10"/>
      <c r="E345" s="13"/>
      <c r="F345" s="13"/>
      <c r="G345" s="13">
        <f t="shared" si="57"/>
        <v>0</v>
      </c>
      <c r="H345" s="13"/>
      <c r="I345" s="13"/>
      <c r="J345" s="10"/>
    </row>
    <row r="346" spans="1:10" ht="16.5" hidden="1" customHeight="1" x14ac:dyDescent="0.25">
      <c r="A346" s="73"/>
      <c r="B346" s="14" t="s">
        <v>17</v>
      </c>
      <c r="C346" s="8">
        <v>1105</v>
      </c>
      <c r="D346" s="10"/>
      <c r="E346" s="13"/>
      <c r="F346" s="13"/>
      <c r="G346" s="13">
        <f t="shared" si="57"/>
        <v>0</v>
      </c>
      <c r="H346" s="13"/>
      <c r="I346" s="13"/>
      <c r="J346" s="10"/>
    </row>
    <row r="347" spans="1:10" ht="49.5" hidden="1" customHeight="1" x14ac:dyDescent="0.25">
      <c r="A347" s="73">
        <v>18</v>
      </c>
      <c r="B347" s="77" t="s">
        <v>164</v>
      </c>
      <c r="C347" s="15"/>
      <c r="D347" s="10">
        <f>D351+D350</f>
        <v>0</v>
      </c>
      <c r="E347" s="13">
        <f>E351+E350</f>
        <v>0</v>
      </c>
      <c r="F347" s="13">
        <f>F351+F350</f>
        <v>0</v>
      </c>
      <c r="G347" s="13">
        <f t="shared" si="57"/>
        <v>0</v>
      </c>
      <c r="H347" s="13"/>
      <c r="I347" s="13"/>
      <c r="J347" s="10">
        <f>J350+J351+J352</f>
        <v>0</v>
      </c>
    </row>
    <row r="348" spans="1:10" ht="16.5" hidden="1" customHeight="1" x14ac:dyDescent="0.25">
      <c r="A348" s="73"/>
      <c r="B348" s="17" t="s">
        <v>16</v>
      </c>
      <c r="C348" s="15"/>
      <c r="D348" s="10"/>
      <c r="E348" s="13"/>
      <c r="F348" s="13"/>
      <c r="G348" s="13">
        <f t="shared" si="57"/>
        <v>0</v>
      </c>
      <c r="H348" s="13"/>
      <c r="I348" s="13"/>
      <c r="J348" s="10"/>
    </row>
    <row r="349" spans="1:10" ht="16.5" hidden="1" customHeight="1" x14ac:dyDescent="0.25">
      <c r="A349" s="73"/>
      <c r="B349" s="18" t="s">
        <v>19</v>
      </c>
      <c r="C349" s="15"/>
      <c r="D349" s="10"/>
      <c r="E349" s="13"/>
      <c r="F349" s="13"/>
      <c r="G349" s="13">
        <f t="shared" si="57"/>
        <v>0</v>
      </c>
      <c r="H349" s="13"/>
      <c r="I349" s="13"/>
      <c r="J349" s="10"/>
    </row>
    <row r="350" spans="1:10" ht="16.5" hidden="1" customHeight="1" x14ac:dyDescent="0.25">
      <c r="A350" s="73"/>
      <c r="B350" s="17" t="s">
        <v>41</v>
      </c>
      <c r="C350" s="8" t="s">
        <v>154</v>
      </c>
      <c r="D350" s="10"/>
      <c r="E350" s="13"/>
      <c r="F350" s="13"/>
      <c r="G350" s="13">
        <f t="shared" si="57"/>
        <v>0</v>
      </c>
      <c r="H350" s="13"/>
      <c r="I350" s="13"/>
      <c r="J350" s="10"/>
    </row>
    <row r="351" spans="1:10" ht="16.5" hidden="1" customHeight="1" x14ac:dyDescent="0.25">
      <c r="A351" s="73"/>
      <c r="B351" s="14" t="s">
        <v>17</v>
      </c>
      <c r="C351" s="8">
        <v>1105</v>
      </c>
      <c r="D351" s="10"/>
      <c r="E351" s="13"/>
      <c r="F351" s="13"/>
      <c r="G351" s="13">
        <f t="shared" si="57"/>
        <v>0</v>
      </c>
      <c r="H351" s="13"/>
      <c r="I351" s="13"/>
      <c r="J351" s="10"/>
    </row>
    <row r="352" spans="1:10" ht="66" hidden="1" customHeight="1" x14ac:dyDescent="0.25">
      <c r="A352" s="9">
        <v>11</v>
      </c>
      <c r="B352" s="78" t="s">
        <v>165</v>
      </c>
      <c r="C352" s="32"/>
      <c r="D352" s="22">
        <f>SUM(D354)+D355</f>
        <v>0</v>
      </c>
      <c r="E352" s="12">
        <f>SUM(E354)+E355</f>
        <v>0</v>
      </c>
      <c r="F352" s="12">
        <f>SUM(F354)+F355</f>
        <v>0</v>
      </c>
      <c r="G352" s="13">
        <f t="shared" si="57"/>
        <v>0</v>
      </c>
      <c r="H352" s="13"/>
      <c r="I352" s="13"/>
      <c r="J352" s="10">
        <f>SUM(J354)+J355</f>
        <v>0</v>
      </c>
    </row>
    <row r="353" spans="1:10" ht="16.5" hidden="1" customHeight="1" x14ac:dyDescent="0.25">
      <c r="A353" s="73"/>
      <c r="B353" s="17" t="s">
        <v>16</v>
      </c>
      <c r="C353" s="15"/>
      <c r="D353" s="10"/>
      <c r="E353" s="13"/>
      <c r="F353" s="13"/>
      <c r="G353" s="13">
        <f t="shared" si="57"/>
        <v>0</v>
      </c>
      <c r="H353" s="13"/>
      <c r="I353" s="13"/>
      <c r="J353" s="10"/>
    </row>
    <row r="354" spans="1:10" ht="16.5" hidden="1" customHeight="1" x14ac:dyDescent="0.25">
      <c r="A354" s="73"/>
      <c r="B354" s="17" t="s">
        <v>41</v>
      </c>
      <c r="C354" s="8" t="s">
        <v>154</v>
      </c>
      <c r="D354" s="10"/>
      <c r="E354" s="13"/>
      <c r="F354" s="13"/>
      <c r="G354" s="13">
        <f t="shared" si="57"/>
        <v>0</v>
      </c>
      <c r="H354" s="13"/>
      <c r="I354" s="13"/>
      <c r="J354" s="10"/>
    </row>
    <row r="355" spans="1:10" ht="16.5" hidden="1" customHeight="1" x14ac:dyDescent="0.25">
      <c r="A355" s="73"/>
      <c r="B355" s="14" t="s">
        <v>17</v>
      </c>
      <c r="C355" s="8">
        <v>1105</v>
      </c>
      <c r="D355" s="10"/>
      <c r="E355" s="13"/>
      <c r="F355" s="13"/>
      <c r="G355" s="13">
        <f t="shared" si="57"/>
        <v>0</v>
      </c>
      <c r="H355" s="13"/>
      <c r="I355" s="13"/>
      <c r="J355" s="10"/>
    </row>
    <row r="356" spans="1:10" ht="49.5" hidden="1" customHeight="1" x14ac:dyDescent="0.25">
      <c r="A356" s="37" t="s">
        <v>86</v>
      </c>
      <c r="B356" s="78" t="s">
        <v>166</v>
      </c>
      <c r="C356" s="32"/>
      <c r="D356" s="22">
        <f>D360+D359</f>
        <v>0</v>
      </c>
      <c r="E356" s="12">
        <f>E360+E359</f>
        <v>0</v>
      </c>
      <c r="F356" s="12">
        <f>F360+F359</f>
        <v>0</v>
      </c>
      <c r="G356" s="13">
        <f t="shared" si="57"/>
        <v>0</v>
      </c>
      <c r="H356" s="13"/>
      <c r="I356" s="13"/>
      <c r="J356" s="10">
        <f>J360+J359</f>
        <v>0</v>
      </c>
    </row>
    <row r="357" spans="1:10" ht="18.75" hidden="1" customHeight="1" x14ac:dyDescent="0.25">
      <c r="A357" s="38"/>
      <c r="B357" s="17" t="s">
        <v>16</v>
      </c>
      <c r="C357" s="15"/>
      <c r="D357" s="10"/>
      <c r="E357" s="13"/>
      <c r="F357" s="13"/>
      <c r="G357" s="13">
        <f t="shared" si="57"/>
        <v>0</v>
      </c>
      <c r="H357" s="13"/>
      <c r="I357" s="13"/>
      <c r="J357" s="10"/>
    </row>
    <row r="358" spans="1:10" ht="18.75" hidden="1" customHeight="1" x14ac:dyDescent="0.25">
      <c r="A358" s="38"/>
      <c r="B358" s="18" t="s">
        <v>19</v>
      </c>
      <c r="C358" s="15"/>
      <c r="D358" s="10"/>
      <c r="E358" s="13"/>
      <c r="F358" s="13"/>
      <c r="G358" s="13">
        <f t="shared" si="57"/>
        <v>0</v>
      </c>
      <c r="H358" s="13"/>
      <c r="I358" s="13"/>
      <c r="J358" s="10"/>
    </row>
    <row r="359" spans="1:10" ht="18.75" hidden="1" customHeight="1" x14ac:dyDescent="0.25">
      <c r="A359" s="38"/>
      <c r="B359" s="17" t="s">
        <v>41</v>
      </c>
      <c r="C359" s="8" t="s">
        <v>154</v>
      </c>
      <c r="D359" s="10"/>
      <c r="E359" s="13"/>
      <c r="F359" s="13"/>
      <c r="G359" s="13">
        <f t="shared" si="57"/>
        <v>0</v>
      </c>
      <c r="H359" s="13"/>
      <c r="I359" s="13"/>
      <c r="J359" s="10"/>
    </row>
    <row r="360" spans="1:10" ht="18.75" hidden="1" customHeight="1" x14ac:dyDescent="0.25">
      <c r="A360" s="38"/>
      <c r="B360" s="14" t="s">
        <v>17</v>
      </c>
      <c r="C360" s="8">
        <v>1105</v>
      </c>
      <c r="D360" s="10"/>
      <c r="E360" s="13"/>
      <c r="F360" s="13"/>
      <c r="G360" s="13">
        <f t="shared" si="57"/>
        <v>0</v>
      </c>
      <c r="H360" s="13"/>
      <c r="I360" s="13"/>
      <c r="J360" s="10"/>
    </row>
    <row r="361" spans="1:10" ht="49.5" hidden="1" customHeight="1" x14ac:dyDescent="0.25">
      <c r="A361" s="37" t="s">
        <v>97</v>
      </c>
      <c r="B361" s="78" t="s">
        <v>167</v>
      </c>
      <c r="C361" s="32"/>
      <c r="D361" s="22">
        <f>D365+D366</f>
        <v>0</v>
      </c>
      <c r="E361" s="12">
        <f>E365+E366</f>
        <v>0</v>
      </c>
      <c r="F361" s="12">
        <f>F365+F366</f>
        <v>0</v>
      </c>
      <c r="G361" s="13">
        <f t="shared" si="57"/>
        <v>0</v>
      </c>
      <c r="H361" s="13"/>
      <c r="I361" s="13"/>
      <c r="J361" s="10">
        <f>J365+J366</f>
        <v>0</v>
      </c>
    </row>
    <row r="362" spans="1:10" ht="18.75" hidden="1" customHeight="1" x14ac:dyDescent="0.25">
      <c r="A362" s="38"/>
      <c r="B362" s="17" t="s">
        <v>16</v>
      </c>
      <c r="C362" s="15"/>
      <c r="D362" s="10"/>
      <c r="E362" s="13"/>
      <c r="F362" s="13"/>
      <c r="G362" s="13">
        <f t="shared" si="57"/>
        <v>0</v>
      </c>
      <c r="H362" s="13"/>
      <c r="I362" s="13"/>
      <c r="J362" s="10"/>
    </row>
    <row r="363" spans="1:10" ht="18.75" hidden="1" customHeight="1" x14ac:dyDescent="0.25">
      <c r="A363" s="38"/>
      <c r="B363" s="17"/>
      <c r="C363" s="15"/>
      <c r="D363" s="10"/>
      <c r="E363" s="13"/>
      <c r="F363" s="13"/>
      <c r="G363" s="13">
        <f t="shared" si="57"/>
        <v>0</v>
      </c>
      <c r="H363" s="13"/>
      <c r="I363" s="13"/>
      <c r="J363" s="10"/>
    </row>
    <row r="364" spans="1:10" ht="18.75" hidden="1" customHeight="1" x14ac:dyDescent="0.25">
      <c r="A364" s="38"/>
      <c r="B364" s="18" t="s">
        <v>19</v>
      </c>
      <c r="C364" s="15"/>
      <c r="D364" s="10"/>
      <c r="E364" s="13"/>
      <c r="F364" s="13"/>
      <c r="G364" s="13"/>
      <c r="H364" s="13"/>
      <c r="I364" s="13"/>
      <c r="J364" s="10"/>
    </row>
    <row r="365" spans="1:10" ht="18.75" hidden="1" customHeight="1" x14ac:dyDescent="0.25">
      <c r="A365" s="38"/>
      <c r="B365" s="17" t="s">
        <v>41</v>
      </c>
      <c r="C365" s="8" t="s">
        <v>154</v>
      </c>
      <c r="D365" s="10"/>
      <c r="E365" s="13"/>
      <c r="F365" s="13"/>
      <c r="G365" s="13"/>
      <c r="H365" s="13"/>
      <c r="I365" s="13"/>
      <c r="J365" s="10"/>
    </row>
    <row r="366" spans="1:10" ht="18.75" hidden="1" customHeight="1" x14ac:dyDescent="0.25">
      <c r="A366" s="38"/>
      <c r="B366" s="14" t="s">
        <v>17</v>
      </c>
      <c r="C366" s="8">
        <v>1105</v>
      </c>
      <c r="D366" s="10"/>
      <c r="E366" s="13"/>
      <c r="F366" s="13"/>
      <c r="G366" s="13"/>
      <c r="H366" s="13"/>
      <c r="I366" s="13"/>
      <c r="J366" s="10"/>
    </row>
    <row r="367" spans="1:10" ht="49.5" hidden="1" customHeight="1" x14ac:dyDescent="0.25">
      <c r="A367" s="37" t="s">
        <v>99</v>
      </c>
      <c r="B367" s="78" t="s">
        <v>168</v>
      </c>
      <c r="C367" s="32"/>
      <c r="D367" s="22">
        <f>D370+D371</f>
        <v>0</v>
      </c>
      <c r="E367" s="12">
        <f>E370+E371</f>
        <v>0</v>
      </c>
      <c r="F367" s="12">
        <f>F370+F371</f>
        <v>0</v>
      </c>
      <c r="G367" s="12"/>
      <c r="H367" s="12"/>
      <c r="I367" s="12"/>
      <c r="J367" s="10" t="e">
        <f>J370+J371+J372</f>
        <v>#VALUE!</v>
      </c>
    </row>
    <row r="368" spans="1:10" ht="18.75" hidden="1" customHeight="1" x14ac:dyDescent="0.25">
      <c r="A368" s="38"/>
      <c r="B368" s="17" t="s">
        <v>16</v>
      </c>
      <c r="C368" s="15"/>
      <c r="D368" s="10"/>
      <c r="E368" s="13"/>
      <c r="F368" s="13"/>
      <c r="G368" s="13"/>
      <c r="H368" s="13"/>
      <c r="I368" s="13"/>
      <c r="J368" s="10"/>
    </row>
    <row r="369" spans="1:10" ht="18.75" hidden="1" customHeight="1" x14ac:dyDescent="0.25">
      <c r="A369" s="38"/>
      <c r="B369" s="18" t="s">
        <v>19</v>
      </c>
      <c r="C369" s="15"/>
      <c r="D369" s="10"/>
      <c r="E369" s="13"/>
      <c r="F369" s="13"/>
      <c r="G369" s="13"/>
      <c r="H369" s="13"/>
      <c r="I369" s="13"/>
      <c r="J369" s="10"/>
    </row>
    <row r="370" spans="1:10" ht="18.75" hidden="1" customHeight="1" x14ac:dyDescent="0.25">
      <c r="A370" s="38"/>
      <c r="B370" s="17" t="s">
        <v>41</v>
      </c>
      <c r="C370" s="8" t="s">
        <v>154</v>
      </c>
      <c r="D370" s="10"/>
      <c r="E370" s="13"/>
      <c r="F370" s="13"/>
      <c r="G370" s="13"/>
      <c r="H370" s="13"/>
      <c r="I370" s="13"/>
      <c r="J370" s="10"/>
    </row>
    <row r="371" spans="1:10" ht="18.75" hidden="1" customHeight="1" x14ac:dyDescent="0.25">
      <c r="A371" s="38"/>
      <c r="B371" s="14" t="s">
        <v>17</v>
      </c>
      <c r="C371" s="8">
        <v>1105</v>
      </c>
      <c r="D371" s="10"/>
      <c r="E371" s="13"/>
      <c r="F371" s="13"/>
      <c r="G371" s="13"/>
      <c r="H371" s="13"/>
      <c r="I371" s="13"/>
      <c r="J371" s="10"/>
    </row>
    <row r="372" spans="1:10" ht="17.25" x14ac:dyDescent="0.25">
      <c r="A372" s="3"/>
      <c r="B372" s="1"/>
      <c r="C372" s="1"/>
      <c r="D372" s="6"/>
      <c r="E372" s="79"/>
      <c r="F372" s="79"/>
      <c r="G372" s="79"/>
      <c r="H372" s="79"/>
      <c r="I372" s="79"/>
      <c r="J372" s="80" t="s">
        <v>169</v>
      </c>
    </row>
    <row r="373" spans="1:10" ht="18.75" x14ac:dyDescent="0.25">
      <c r="A373" s="81"/>
      <c r="B373" s="82"/>
      <c r="C373" s="83"/>
      <c r="D373" s="84"/>
      <c r="E373" s="85"/>
      <c r="F373" s="86"/>
      <c r="G373" s="86"/>
      <c r="H373" s="86"/>
      <c r="I373" s="86"/>
      <c r="J373" s="105"/>
    </row>
    <row r="374" spans="1:10" ht="16.5" x14ac:dyDescent="0.25">
      <c r="A374" s="122" t="s">
        <v>170</v>
      </c>
      <c r="B374" s="122"/>
      <c r="C374" s="83"/>
      <c r="D374" s="83"/>
      <c r="E374" s="83"/>
      <c r="F374" s="123" t="s">
        <v>171</v>
      </c>
      <c r="G374" s="123"/>
      <c r="H374" s="123"/>
      <c r="I374" s="123"/>
      <c r="J374" s="123"/>
    </row>
    <row r="375" spans="1:10" ht="16.5" x14ac:dyDescent="0.25">
      <c r="A375" s="122" t="s">
        <v>172</v>
      </c>
      <c r="B375" s="122"/>
      <c r="C375" s="83"/>
      <c r="D375" s="83"/>
      <c r="E375" s="83"/>
      <c r="F375" s="123" t="s">
        <v>2</v>
      </c>
      <c r="G375" s="123"/>
      <c r="H375" s="123"/>
      <c r="I375" s="123"/>
      <c r="J375" s="123"/>
    </row>
    <row r="376" spans="1:10" ht="16.5" x14ac:dyDescent="0.25">
      <c r="A376" s="87"/>
      <c r="B376" s="88" t="s">
        <v>173</v>
      </c>
      <c r="C376" s="83"/>
      <c r="D376" s="83"/>
      <c r="E376" s="83"/>
      <c r="F376" s="123" t="s">
        <v>174</v>
      </c>
      <c r="G376" s="123"/>
      <c r="H376" s="123"/>
      <c r="I376" s="123"/>
      <c r="J376" s="123"/>
    </row>
    <row r="377" spans="1:10" ht="16.5" x14ac:dyDescent="0.25">
      <c r="A377" s="89"/>
      <c r="B377" s="90"/>
      <c r="C377" s="91"/>
      <c r="D377" s="92"/>
      <c r="E377" s="93"/>
      <c r="F377" s="94"/>
      <c r="G377" s="94"/>
      <c r="H377" s="94"/>
      <c r="I377" s="94"/>
      <c r="J377" s="106"/>
    </row>
  </sheetData>
  <mergeCells count="22">
    <mergeCell ref="A374:B374"/>
    <mergeCell ref="F374:J374"/>
    <mergeCell ref="A375:B375"/>
    <mergeCell ref="F375:J375"/>
    <mergeCell ref="F376:J376"/>
    <mergeCell ref="A10:J10"/>
    <mergeCell ref="A11:A12"/>
    <mergeCell ref="B11:B12"/>
    <mergeCell ref="C11:C12"/>
    <mergeCell ref="D11:D12"/>
    <mergeCell ref="E11:E12"/>
    <mergeCell ref="F11:F12"/>
    <mergeCell ref="G11:G12"/>
    <mergeCell ref="J11:J12"/>
    <mergeCell ref="H11:H12"/>
    <mergeCell ref="I11:I12"/>
    <mergeCell ref="A8:J8"/>
    <mergeCell ref="A7:J7"/>
    <mergeCell ref="H2:J2"/>
    <mergeCell ref="H3:J3"/>
    <mergeCell ref="H4:J4"/>
    <mergeCell ref="H5:J5"/>
  </mergeCells>
  <printOptions horizontalCentered="1"/>
  <pageMargins left="1.1811023622047245" right="0.39370078740157483" top="0.78740157480314965" bottom="0.78740157480314965" header="0.31496062992125984" footer="0.31496062992125984"/>
  <pageSetup paperSize="9" scale="7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ГАИП 2022</vt:lpstr>
      <vt:lpstr>'ГАИП 2022'!Заголовки_для_печати</vt:lpstr>
      <vt:lpstr>'ГАИП 2022'!Область_печати</vt:lpstr>
    </vt:vector>
  </TitlesOfParts>
  <Company>АГО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Труханова  Инна Ивановна</dc:creator>
  <cp:lastModifiedBy>Сафонова Ирина Александровна</cp:lastModifiedBy>
  <cp:lastPrinted>2022-12-13T16:59:12Z</cp:lastPrinted>
  <dcterms:created xsi:type="dcterms:W3CDTF">2022-09-21T13:46:44Z</dcterms:created>
  <dcterms:modified xsi:type="dcterms:W3CDTF">2022-12-15T12:33:13Z</dcterms:modified>
</cp:coreProperties>
</file>